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ЭтаКнига"/>
  <xr:revisionPtr revIDLastSave="0" documentId="13_ncr:1_{30F9E99D-2354-4D15-B1F6-2E2E2E7789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анные заявки" sheetId="1" r:id="rId1"/>
    <sheet name="Посетители" sheetId="3" r:id="rId2"/>
    <sheet name="Оборудование" sheetId="4" r:id="rId3"/>
    <sheet name="Автотранспорт" sheetId="5" r:id="rId4"/>
    <sheet name="Прекращение допуска" sheetId="7" r:id="rId5"/>
    <sheet name="Текст заявки на печать" sheetId="8" r:id="rId6"/>
    <sheet name="Текст заявки на печать(old)" sheetId="6" state="hidden" r:id="rId7"/>
    <sheet name="Список" sheetId="2" state="hidden" r:id="rId8"/>
  </sheets>
  <definedNames>
    <definedName name="_xlnm._FilterDatabase" localSheetId="5" hidden="1">'Текст заявки на печать'!$A$7:$M$106</definedName>
    <definedName name="_xlnm._FilterDatabase" localSheetId="6" hidden="1">'Текст заявки на печать(old)'!$A$5:$M$102</definedName>
    <definedName name="_xlnm.Criteria" localSheetId="5">'Текст заявки на печать'!#REF!</definedName>
    <definedName name="_xlnm.Criteria" localSheetId="6">'Текст заявки на печать(old)'!#REF!</definedName>
    <definedName name="_xlnm.Print_Area" localSheetId="5">'Текст заявки на печать'!$A$1:$K$113</definedName>
    <definedName name="_xlnm.Print_Area" localSheetId="6">'Текст заявки на печать(old)'!$A$1:$L$111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8" l="1"/>
  <c r="A9" i="8" l="1"/>
  <c r="A34" i="8" l="1"/>
  <c r="A35" i="8"/>
  <c r="A36" i="8"/>
  <c r="A37" i="8"/>
  <c r="A38" i="8"/>
  <c r="A39" i="8"/>
  <c r="A40" i="8"/>
  <c r="A41" i="8"/>
  <c r="A42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87" i="8"/>
  <c r="A86" i="8" l="1"/>
  <c r="A43" i="8"/>
  <c r="A10" i="8"/>
  <c r="A33" i="8"/>
  <c r="A32" i="8"/>
  <c r="G109" i="8"/>
  <c r="B109" i="8"/>
  <c r="A4" i="8" l="1"/>
  <c r="A2" i="8"/>
  <c r="A1" i="8"/>
  <c r="M106" i="8"/>
  <c r="M105" i="8"/>
  <c r="M104" i="8"/>
  <c r="M103" i="8"/>
  <c r="M102" i="8"/>
  <c r="M101" i="8"/>
  <c r="M100" i="8"/>
  <c r="M99" i="8"/>
  <c r="M98" i="8"/>
  <c r="M97" i="8"/>
  <c r="M96" i="8"/>
  <c r="M95" i="8"/>
  <c r="M94" i="8"/>
  <c r="M93" i="8"/>
  <c r="M92" i="8"/>
  <c r="M91" i="8"/>
  <c r="M90" i="8"/>
  <c r="M89" i="8"/>
  <c r="M88" i="8"/>
  <c r="M87" i="8"/>
  <c r="M86" i="8"/>
  <c r="M85" i="8"/>
  <c r="K85" i="8"/>
  <c r="J85" i="8"/>
  <c r="H85" i="8"/>
  <c r="G85" i="8"/>
  <c r="F85" i="8"/>
  <c r="E85" i="8"/>
  <c r="D85" i="8"/>
  <c r="C85" i="8"/>
  <c r="B85" i="8"/>
  <c r="A85" i="8"/>
  <c r="M84" i="8"/>
  <c r="K84" i="8"/>
  <c r="J84" i="8"/>
  <c r="H84" i="8"/>
  <c r="G84" i="8"/>
  <c r="F84" i="8"/>
  <c r="E84" i="8"/>
  <c r="D84" i="8"/>
  <c r="C84" i="8"/>
  <c r="B84" i="8"/>
  <c r="A84" i="8"/>
  <c r="M83" i="8"/>
  <c r="K83" i="8"/>
  <c r="J83" i="8"/>
  <c r="H83" i="8"/>
  <c r="G83" i="8"/>
  <c r="F83" i="8"/>
  <c r="E83" i="8"/>
  <c r="D83" i="8"/>
  <c r="C83" i="8"/>
  <c r="B83" i="8"/>
  <c r="A83" i="8"/>
  <c r="M82" i="8"/>
  <c r="K82" i="8"/>
  <c r="J82" i="8"/>
  <c r="H82" i="8"/>
  <c r="G82" i="8"/>
  <c r="F82" i="8"/>
  <c r="E82" i="8"/>
  <c r="D82" i="8"/>
  <c r="C82" i="8"/>
  <c r="B82" i="8"/>
  <c r="A82" i="8"/>
  <c r="M81" i="8"/>
  <c r="K81" i="8"/>
  <c r="J81" i="8"/>
  <c r="H81" i="8"/>
  <c r="G81" i="8"/>
  <c r="F81" i="8"/>
  <c r="E81" i="8"/>
  <c r="D81" i="8"/>
  <c r="C81" i="8"/>
  <c r="B81" i="8"/>
  <c r="A81" i="8"/>
  <c r="M80" i="8"/>
  <c r="K80" i="8"/>
  <c r="J80" i="8"/>
  <c r="H80" i="8"/>
  <c r="G80" i="8"/>
  <c r="F80" i="8"/>
  <c r="E80" i="8"/>
  <c r="D80" i="8"/>
  <c r="C80" i="8"/>
  <c r="B80" i="8"/>
  <c r="A80" i="8"/>
  <c r="M79" i="8"/>
  <c r="K79" i="8"/>
  <c r="J79" i="8"/>
  <c r="H79" i="8"/>
  <c r="G79" i="8"/>
  <c r="F79" i="8"/>
  <c r="E79" i="8"/>
  <c r="D79" i="8"/>
  <c r="C79" i="8"/>
  <c r="B79" i="8"/>
  <c r="A79" i="8"/>
  <c r="M78" i="8"/>
  <c r="K78" i="8"/>
  <c r="J78" i="8"/>
  <c r="H78" i="8"/>
  <c r="G78" i="8"/>
  <c r="F78" i="8"/>
  <c r="E78" i="8"/>
  <c r="D78" i="8"/>
  <c r="C78" i="8"/>
  <c r="B78" i="8"/>
  <c r="A78" i="8"/>
  <c r="M77" i="8"/>
  <c r="K77" i="8"/>
  <c r="J77" i="8"/>
  <c r="H77" i="8"/>
  <c r="G77" i="8"/>
  <c r="F77" i="8"/>
  <c r="E77" i="8"/>
  <c r="D77" i="8"/>
  <c r="C77" i="8"/>
  <c r="B77" i="8"/>
  <c r="A77" i="8"/>
  <c r="M76" i="8"/>
  <c r="K76" i="8"/>
  <c r="J76" i="8"/>
  <c r="H76" i="8"/>
  <c r="G76" i="8"/>
  <c r="F76" i="8"/>
  <c r="E76" i="8"/>
  <c r="D76" i="8"/>
  <c r="C76" i="8"/>
  <c r="B76" i="8"/>
  <c r="A76" i="8"/>
  <c r="M75" i="8"/>
  <c r="K75" i="8"/>
  <c r="J75" i="8"/>
  <c r="H75" i="8"/>
  <c r="G75" i="8"/>
  <c r="F75" i="8"/>
  <c r="E75" i="8"/>
  <c r="D75" i="8"/>
  <c r="C75" i="8"/>
  <c r="B75" i="8"/>
  <c r="A75" i="8"/>
  <c r="M74" i="8"/>
  <c r="K74" i="8"/>
  <c r="J74" i="8"/>
  <c r="H74" i="8"/>
  <c r="G74" i="8"/>
  <c r="F74" i="8"/>
  <c r="E74" i="8"/>
  <c r="D74" i="8"/>
  <c r="C74" i="8"/>
  <c r="B74" i="8"/>
  <c r="A74" i="8"/>
  <c r="M73" i="8"/>
  <c r="K73" i="8"/>
  <c r="J73" i="8"/>
  <c r="H73" i="8"/>
  <c r="G73" i="8"/>
  <c r="F73" i="8"/>
  <c r="E73" i="8"/>
  <c r="D73" i="8"/>
  <c r="C73" i="8"/>
  <c r="B73" i="8"/>
  <c r="A73" i="8"/>
  <c r="M72" i="8"/>
  <c r="K72" i="8"/>
  <c r="J72" i="8"/>
  <c r="H72" i="8"/>
  <c r="G72" i="8"/>
  <c r="F72" i="8"/>
  <c r="E72" i="8"/>
  <c r="D72" i="8"/>
  <c r="C72" i="8"/>
  <c r="B72" i="8"/>
  <c r="A72" i="8"/>
  <c r="M71" i="8"/>
  <c r="K71" i="8"/>
  <c r="J71" i="8"/>
  <c r="H71" i="8"/>
  <c r="G71" i="8"/>
  <c r="F71" i="8"/>
  <c r="E71" i="8"/>
  <c r="D71" i="8"/>
  <c r="C71" i="8"/>
  <c r="B71" i="8"/>
  <c r="A71" i="8"/>
  <c r="M70" i="8"/>
  <c r="K70" i="8"/>
  <c r="J70" i="8"/>
  <c r="H70" i="8"/>
  <c r="G70" i="8"/>
  <c r="F70" i="8"/>
  <c r="E70" i="8"/>
  <c r="D70" i="8"/>
  <c r="C70" i="8"/>
  <c r="B70" i="8"/>
  <c r="A70" i="8"/>
  <c r="M69" i="8"/>
  <c r="K69" i="8"/>
  <c r="J69" i="8"/>
  <c r="H69" i="8"/>
  <c r="G69" i="8"/>
  <c r="F69" i="8"/>
  <c r="E69" i="8"/>
  <c r="D69" i="8"/>
  <c r="C69" i="8"/>
  <c r="B69" i="8"/>
  <c r="A69" i="8"/>
  <c r="M68" i="8"/>
  <c r="K68" i="8"/>
  <c r="J68" i="8"/>
  <c r="H68" i="8"/>
  <c r="G68" i="8"/>
  <c r="F68" i="8"/>
  <c r="E68" i="8"/>
  <c r="D68" i="8"/>
  <c r="C68" i="8"/>
  <c r="B68" i="8"/>
  <c r="A68" i="8"/>
  <c r="M67" i="8"/>
  <c r="K67" i="8"/>
  <c r="J67" i="8"/>
  <c r="H67" i="8"/>
  <c r="G67" i="8"/>
  <c r="F67" i="8"/>
  <c r="E67" i="8"/>
  <c r="D67" i="8"/>
  <c r="C67" i="8"/>
  <c r="B67" i="8"/>
  <c r="A67" i="8"/>
  <c r="M66" i="8"/>
  <c r="K66" i="8"/>
  <c r="J66" i="8"/>
  <c r="H66" i="8"/>
  <c r="G66" i="8"/>
  <c r="F66" i="8"/>
  <c r="E66" i="8"/>
  <c r="D66" i="8"/>
  <c r="C66" i="8"/>
  <c r="B66" i="8"/>
  <c r="A66" i="8"/>
  <c r="M65" i="8"/>
  <c r="K65" i="8"/>
  <c r="J65" i="8"/>
  <c r="H65" i="8"/>
  <c r="G65" i="8"/>
  <c r="F65" i="8"/>
  <c r="E65" i="8"/>
  <c r="D65" i="8"/>
  <c r="C65" i="8"/>
  <c r="B65" i="8"/>
  <c r="A65" i="8"/>
  <c r="M64" i="8"/>
  <c r="K64" i="8"/>
  <c r="J64" i="8"/>
  <c r="H64" i="8"/>
  <c r="G64" i="8"/>
  <c r="F64" i="8"/>
  <c r="E64" i="8"/>
  <c r="D64" i="8"/>
  <c r="C64" i="8"/>
  <c r="B64" i="8"/>
  <c r="A64" i="8"/>
  <c r="M63" i="8"/>
  <c r="K63" i="8"/>
  <c r="J63" i="8"/>
  <c r="H63" i="8"/>
  <c r="G63" i="8"/>
  <c r="F63" i="8"/>
  <c r="E63" i="8"/>
  <c r="D63" i="8"/>
  <c r="C63" i="8"/>
  <c r="B63" i="8"/>
  <c r="A63" i="8"/>
  <c r="M62" i="8"/>
  <c r="K62" i="8"/>
  <c r="J62" i="8"/>
  <c r="H62" i="8"/>
  <c r="G62" i="8"/>
  <c r="F62" i="8"/>
  <c r="E62" i="8"/>
  <c r="D62" i="8"/>
  <c r="C62" i="8"/>
  <c r="B62" i="8"/>
  <c r="A62" i="8"/>
  <c r="M61" i="8"/>
  <c r="K61" i="8"/>
  <c r="J61" i="8"/>
  <c r="H61" i="8"/>
  <c r="G61" i="8"/>
  <c r="F61" i="8"/>
  <c r="E61" i="8"/>
  <c r="D61" i="8"/>
  <c r="C61" i="8"/>
  <c r="B61" i="8"/>
  <c r="A61" i="8"/>
  <c r="M60" i="8"/>
  <c r="K60" i="8"/>
  <c r="J60" i="8"/>
  <c r="H60" i="8"/>
  <c r="G60" i="8"/>
  <c r="F60" i="8"/>
  <c r="E60" i="8"/>
  <c r="D60" i="8"/>
  <c r="C60" i="8"/>
  <c r="B60" i="8"/>
  <c r="A60" i="8"/>
  <c r="M59" i="8"/>
  <c r="K59" i="8"/>
  <c r="J59" i="8"/>
  <c r="H59" i="8"/>
  <c r="G59" i="8"/>
  <c r="F59" i="8"/>
  <c r="E59" i="8"/>
  <c r="D59" i="8"/>
  <c r="C59" i="8"/>
  <c r="B59" i="8"/>
  <c r="A59" i="8"/>
  <c r="M58" i="8"/>
  <c r="K58" i="8"/>
  <c r="J58" i="8"/>
  <c r="H58" i="8"/>
  <c r="G58" i="8"/>
  <c r="F58" i="8"/>
  <c r="E58" i="8"/>
  <c r="D58" i="8"/>
  <c r="C58" i="8"/>
  <c r="B58" i="8"/>
  <c r="A58" i="8"/>
  <c r="M57" i="8"/>
  <c r="K57" i="8"/>
  <c r="J57" i="8"/>
  <c r="H57" i="8"/>
  <c r="G57" i="8"/>
  <c r="F57" i="8"/>
  <c r="E57" i="8"/>
  <c r="D57" i="8"/>
  <c r="C57" i="8"/>
  <c r="B57" i="8"/>
  <c r="A57" i="8"/>
  <c r="M56" i="8"/>
  <c r="K56" i="8"/>
  <c r="J56" i="8"/>
  <c r="H56" i="8"/>
  <c r="G56" i="8"/>
  <c r="F56" i="8"/>
  <c r="E56" i="8"/>
  <c r="D56" i="8"/>
  <c r="C56" i="8"/>
  <c r="B56" i="8"/>
  <c r="A56" i="8"/>
  <c r="M55" i="8"/>
  <c r="K55" i="8"/>
  <c r="J55" i="8"/>
  <c r="H55" i="8"/>
  <c r="G55" i="8"/>
  <c r="F55" i="8"/>
  <c r="E55" i="8"/>
  <c r="D55" i="8"/>
  <c r="C55" i="8"/>
  <c r="B55" i="8"/>
  <c r="A55" i="8"/>
  <c r="M54" i="8"/>
  <c r="K54" i="8"/>
  <c r="J54" i="8"/>
  <c r="H54" i="8"/>
  <c r="G54" i="8"/>
  <c r="F54" i="8"/>
  <c r="E54" i="8"/>
  <c r="D54" i="8"/>
  <c r="C54" i="8"/>
  <c r="B54" i="8"/>
  <c r="A54" i="8"/>
  <c r="M53" i="8"/>
  <c r="K53" i="8"/>
  <c r="J53" i="8"/>
  <c r="H53" i="8"/>
  <c r="G53" i="8"/>
  <c r="F53" i="8"/>
  <c r="E53" i="8"/>
  <c r="D53" i="8"/>
  <c r="C53" i="8"/>
  <c r="B53" i="8"/>
  <c r="A53" i="8"/>
  <c r="M52" i="8"/>
  <c r="K52" i="8"/>
  <c r="J52" i="8"/>
  <c r="H52" i="8"/>
  <c r="G52" i="8"/>
  <c r="F52" i="8"/>
  <c r="E52" i="8"/>
  <c r="D52" i="8"/>
  <c r="C52" i="8"/>
  <c r="B52" i="8"/>
  <c r="A52" i="8"/>
  <c r="M51" i="8"/>
  <c r="K51" i="8"/>
  <c r="J51" i="8"/>
  <c r="H51" i="8"/>
  <c r="G51" i="8"/>
  <c r="F51" i="8"/>
  <c r="E51" i="8"/>
  <c r="D51" i="8"/>
  <c r="C51" i="8"/>
  <c r="B51" i="8"/>
  <c r="A51" i="8"/>
  <c r="M50" i="8"/>
  <c r="K50" i="8"/>
  <c r="J50" i="8"/>
  <c r="H50" i="8"/>
  <c r="G50" i="8"/>
  <c r="F50" i="8"/>
  <c r="E50" i="8"/>
  <c r="D50" i="8"/>
  <c r="C50" i="8"/>
  <c r="B50" i="8"/>
  <c r="A50" i="8"/>
  <c r="M49" i="8"/>
  <c r="K49" i="8"/>
  <c r="J49" i="8"/>
  <c r="H49" i="8"/>
  <c r="G49" i="8"/>
  <c r="F49" i="8"/>
  <c r="E49" i="8"/>
  <c r="D49" i="8"/>
  <c r="C49" i="8"/>
  <c r="B49" i="8"/>
  <c r="A49" i="8"/>
  <c r="M48" i="8"/>
  <c r="K48" i="8"/>
  <c r="J48" i="8"/>
  <c r="H48" i="8"/>
  <c r="G48" i="8"/>
  <c r="F48" i="8"/>
  <c r="E48" i="8"/>
  <c r="D48" i="8"/>
  <c r="C48" i="8"/>
  <c r="B48" i="8"/>
  <c r="A48" i="8"/>
  <c r="M47" i="8"/>
  <c r="K47" i="8"/>
  <c r="J47" i="8"/>
  <c r="H47" i="8"/>
  <c r="G47" i="8"/>
  <c r="F47" i="8"/>
  <c r="E47" i="8"/>
  <c r="D47" i="8"/>
  <c r="C47" i="8"/>
  <c r="B47" i="8"/>
  <c r="A47" i="8"/>
  <c r="M46" i="8"/>
  <c r="K46" i="8"/>
  <c r="J46" i="8"/>
  <c r="H46" i="8"/>
  <c r="G46" i="8"/>
  <c r="F46" i="8"/>
  <c r="E46" i="8"/>
  <c r="D46" i="8"/>
  <c r="C46" i="8"/>
  <c r="B46" i="8"/>
  <c r="A46" i="8"/>
  <c r="M45" i="8"/>
  <c r="M44" i="8"/>
  <c r="M43" i="8"/>
  <c r="M42" i="8"/>
  <c r="M41" i="8"/>
  <c r="M40" i="8"/>
  <c r="M39" i="8"/>
  <c r="M38" i="8"/>
  <c r="M37" i="8"/>
  <c r="M36" i="8"/>
  <c r="M35" i="8"/>
  <c r="M34" i="8"/>
  <c r="M33" i="8"/>
  <c r="M32" i="8"/>
  <c r="M31" i="8"/>
  <c r="A31" i="8"/>
  <c r="M30" i="8"/>
  <c r="A30" i="8"/>
  <c r="M29" i="8"/>
  <c r="A29" i="8"/>
  <c r="M28" i="8"/>
  <c r="A28" i="8"/>
  <c r="M27" i="8"/>
  <c r="A27" i="8"/>
  <c r="M26" i="8"/>
  <c r="A26" i="8"/>
  <c r="M25" i="8"/>
  <c r="A25" i="8"/>
  <c r="M24" i="8"/>
  <c r="A24" i="8"/>
  <c r="M23" i="8"/>
  <c r="A23" i="8"/>
  <c r="M22" i="8"/>
  <c r="A22" i="8"/>
  <c r="M21" i="8"/>
  <c r="A21" i="8"/>
  <c r="M20" i="8"/>
  <c r="A20" i="8"/>
  <c r="M19" i="8"/>
  <c r="A19" i="8"/>
  <c r="M18" i="8"/>
  <c r="A18" i="8"/>
  <c r="M17" i="8"/>
  <c r="A17" i="8"/>
  <c r="M16" i="8"/>
  <c r="A16" i="8"/>
  <c r="M15" i="8"/>
  <c r="A15" i="8"/>
  <c r="M14" i="8"/>
  <c r="A14" i="8"/>
  <c r="M13" i="8"/>
  <c r="A13" i="8"/>
  <c r="M12" i="8"/>
  <c r="A12" i="8"/>
  <c r="M11" i="8"/>
  <c r="M10" i="8"/>
  <c r="A6" i="6" l="1"/>
  <c r="A34" i="6" l="1"/>
  <c r="A35" i="6"/>
  <c r="A36" i="6"/>
  <c r="A37" i="6"/>
  <c r="A38" i="6"/>
  <c r="M34" i="6"/>
  <c r="M35" i="6"/>
  <c r="M36" i="6"/>
  <c r="M37" i="6"/>
  <c r="M38" i="6"/>
  <c r="R9" i="5"/>
  <c r="V9" i="5"/>
  <c r="W9" i="5"/>
  <c r="X9" i="5"/>
  <c r="Y9" i="5"/>
  <c r="Z9" i="5"/>
  <c r="AA9" i="5"/>
  <c r="AB9" i="5"/>
  <c r="AC9" i="5"/>
  <c r="AD9" i="5"/>
  <c r="AE9" i="5"/>
  <c r="AF9" i="5"/>
  <c r="U9" i="5" s="1"/>
  <c r="AG9" i="5"/>
  <c r="AH9" i="5"/>
  <c r="AI9" i="5"/>
  <c r="AJ9" i="5"/>
  <c r="AL9" i="5"/>
  <c r="AM9" i="5"/>
  <c r="AN9" i="5"/>
  <c r="AO9" i="5"/>
  <c r="AP9" i="5"/>
  <c r="AQ9" i="5"/>
  <c r="AR9" i="5"/>
  <c r="AS9" i="5"/>
  <c r="AT9" i="5"/>
  <c r="AU9" i="5"/>
  <c r="AV9" i="5"/>
  <c r="AW9" i="5"/>
  <c r="AX9" i="5"/>
  <c r="AY9" i="5"/>
  <c r="AZ9" i="5"/>
  <c r="BB9" i="5"/>
  <c r="BC9" i="5"/>
  <c r="BD9" i="5"/>
  <c r="BE9" i="5"/>
  <c r="BF9" i="5"/>
  <c r="BG9" i="5"/>
  <c r="BH9" i="5"/>
  <c r="BI9" i="5"/>
  <c r="BJ9" i="5"/>
  <c r="BK9" i="5"/>
  <c r="BL9" i="5"/>
  <c r="BM9" i="5"/>
  <c r="BN9" i="5"/>
  <c r="BO9" i="5"/>
  <c r="BP9" i="5"/>
  <c r="R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U10" i="5" s="1"/>
  <c r="AI10" i="5"/>
  <c r="AJ10" i="5"/>
  <c r="AL10" i="5"/>
  <c r="AM10" i="5"/>
  <c r="AN10" i="5"/>
  <c r="AO10" i="5"/>
  <c r="AP10" i="5"/>
  <c r="AQ10" i="5"/>
  <c r="AR10" i="5"/>
  <c r="AS10" i="5"/>
  <c r="AT10" i="5"/>
  <c r="AU10" i="5"/>
  <c r="AV10" i="5"/>
  <c r="AW10" i="5"/>
  <c r="AX10" i="5"/>
  <c r="AY10" i="5"/>
  <c r="AZ10" i="5"/>
  <c r="BB10" i="5"/>
  <c r="BC10" i="5"/>
  <c r="BD10" i="5"/>
  <c r="BE10" i="5"/>
  <c r="BF10" i="5"/>
  <c r="BG10" i="5"/>
  <c r="BH10" i="5"/>
  <c r="BI10" i="5"/>
  <c r="BJ10" i="5"/>
  <c r="BK10" i="5"/>
  <c r="BL10" i="5"/>
  <c r="BM10" i="5"/>
  <c r="BN10" i="5"/>
  <c r="BO10" i="5"/>
  <c r="BP10" i="5"/>
  <c r="R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U11" i="5" s="1"/>
  <c r="AI11" i="5"/>
  <c r="AJ11" i="5"/>
  <c r="AL11" i="5"/>
  <c r="AM11" i="5"/>
  <c r="AN11" i="5"/>
  <c r="AO11" i="5"/>
  <c r="AP11" i="5"/>
  <c r="AQ11" i="5"/>
  <c r="AR11" i="5"/>
  <c r="AS11" i="5"/>
  <c r="AT11" i="5"/>
  <c r="AU11" i="5"/>
  <c r="AV11" i="5"/>
  <c r="AW11" i="5"/>
  <c r="AX11" i="5"/>
  <c r="AY11" i="5"/>
  <c r="AZ11" i="5"/>
  <c r="BB11" i="5"/>
  <c r="BC11" i="5"/>
  <c r="BD11" i="5"/>
  <c r="BE11" i="5"/>
  <c r="BF11" i="5"/>
  <c r="BG11" i="5"/>
  <c r="BH11" i="5"/>
  <c r="BI11" i="5"/>
  <c r="BJ11" i="5"/>
  <c r="BK11" i="5"/>
  <c r="BL11" i="5"/>
  <c r="BM11" i="5"/>
  <c r="BN11" i="5"/>
  <c r="BO11" i="5"/>
  <c r="BP11" i="5"/>
  <c r="R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L12" i="5"/>
  <c r="AM12" i="5"/>
  <c r="AN12" i="5"/>
  <c r="AO12" i="5"/>
  <c r="AP12" i="5"/>
  <c r="AQ12" i="5"/>
  <c r="AR12" i="5"/>
  <c r="AS12" i="5"/>
  <c r="AT12" i="5"/>
  <c r="AU12" i="5"/>
  <c r="AV12" i="5"/>
  <c r="AW12" i="5"/>
  <c r="AX12" i="5"/>
  <c r="AY12" i="5"/>
  <c r="AZ12" i="5"/>
  <c r="BB12" i="5"/>
  <c r="BC12" i="5"/>
  <c r="BD12" i="5"/>
  <c r="BE12" i="5"/>
  <c r="BF12" i="5"/>
  <c r="BG12" i="5"/>
  <c r="BH12" i="5"/>
  <c r="BI12" i="5"/>
  <c r="BJ12" i="5"/>
  <c r="BK12" i="5"/>
  <c r="BL12" i="5"/>
  <c r="BM12" i="5"/>
  <c r="BN12" i="5"/>
  <c r="BO12" i="5"/>
  <c r="BP12" i="5"/>
  <c r="R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L13" i="5"/>
  <c r="AM13" i="5"/>
  <c r="AN13" i="5"/>
  <c r="AO13" i="5"/>
  <c r="AP13" i="5"/>
  <c r="AQ13" i="5"/>
  <c r="AR13" i="5"/>
  <c r="AS13" i="5"/>
  <c r="AT13" i="5"/>
  <c r="AU13" i="5"/>
  <c r="AV13" i="5"/>
  <c r="AW13" i="5"/>
  <c r="AX13" i="5"/>
  <c r="AY13" i="5"/>
  <c r="AZ13" i="5"/>
  <c r="BB13" i="5"/>
  <c r="BC13" i="5"/>
  <c r="BD13" i="5"/>
  <c r="BE13" i="5"/>
  <c r="BF13" i="5"/>
  <c r="BG13" i="5"/>
  <c r="BH13" i="5"/>
  <c r="BI13" i="5"/>
  <c r="BJ13" i="5"/>
  <c r="BK13" i="5"/>
  <c r="BL13" i="5"/>
  <c r="BM13" i="5"/>
  <c r="BN13" i="5"/>
  <c r="BO13" i="5"/>
  <c r="BP13" i="5"/>
  <c r="A11" i="5" l="1"/>
  <c r="A12" i="5"/>
  <c r="A13" i="5"/>
  <c r="A10" i="5"/>
  <c r="A9" i="5"/>
  <c r="L3" i="4"/>
  <c r="I46" i="8" s="1"/>
  <c r="L4" i="4" l="1"/>
  <c r="I47" i="8" s="1"/>
  <c r="L5" i="4"/>
  <c r="I48" i="8" s="1"/>
  <c r="L6" i="4"/>
  <c r="I49" i="8" s="1"/>
  <c r="L7" i="4"/>
  <c r="I50" i="8" s="1"/>
  <c r="L8" i="4"/>
  <c r="I51" i="8" s="1"/>
  <c r="L9" i="4"/>
  <c r="I52" i="8" s="1"/>
  <c r="L10" i="4"/>
  <c r="I53" i="8" s="1"/>
  <c r="L11" i="4"/>
  <c r="I54" i="8" s="1"/>
  <c r="L12" i="4"/>
  <c r="I55" i="8" s="1"/>
  <c r="L13" i="4"/>
  <c r="I56" i="8" s="1"/>
  <c r="L14" i="4"/>
  <c r="I57" i="8" s="1"/>
  <c r="L15" i="4"/>
  <c r="I58" i="8" s="1"/>
  <c r="L16" i="4"/>
  <c r="I59" i="8" s="1"/>
  <c r="L17" i="4"/>
  <c r="I60" i="8" s="1"/>
  <c r="L18" i="4"/>
  <c r="I61" i="8" s="1"/>
  <c r="L19" i="4"/>
  <c r="I62" i="8" s="1"/>
  <c r="L20" i="4"/>
  <c r="I63" i="8" s="1"/>
  <c r="L21" i="4"/>
  <c r="I64" i="8" s="1"/>
  <c r="L22" i="4"/>
  <c r="I65" i="8" s="1"/>
  <c r="L23" i="4"/>
  <c r="I66" i="8" s="1"/>
  <c r="L24" i="4"/>
  <c r="I67" i="8" s="1"/>
  <c r="L25" i="4"/>
  <c r="I68" i="8" s="1"/>
  <c r="L26" i="4"/>
  <c r="I69" i="8" s="1"/>
  <c r="L27" i="4"/>
  <c r="I70" i="8" s="1"/>
  <c r="L28" i="4"/>
  <c r="I71" i="8" s="1"/>
  <c r="L29" i="4"/>
  <c r="I72" i="8" s="1"/>
  <c r="L30" i="4"/>
  <c r="I73" i="8" s="1"/>
  <c r="L31" i="4"/>
  <c r="I74" i="8" s="1"/>
  <c r="L32" i="4"/>
  <c r="I75" i="8" s="1"/>
  <c r="L33" i="4"/>
  <c r="I76" i="8" s="1"/>
  <c r="L34" i="4"/>
  <c r="I77" i="8" s="1"/>
  <c r="L35" i="4"/>
  <c r="I78" i="8" s="1"/>
  <c r="L36" i="4"/>
  <c r="I79" i="8" s="1"/>
  <c r="L37" i="4"/>
  <c r="I80" i="8" s="1"/>
  <c r="L38" i="4"/>
  <c r="I81" i="8" s="1"/>
  <c r="L39" i="4"/>
  <c r="I82" i="8" s="1"/>
  <c r="L40" i="4"/>
  <c r="I83" i="8" s="1"/>
  <c r="L41" i="4"/>
  <c r="I84" i="8" s="1"/>
  <c r="L42" i="4"/>
  <c r="I85" i="8" s="1"/>
  <c r="A101" i="6"/>
  <c r="A98" i="6"/>
  <c r="A90" i="6"/>
  <c r="A89" i="6"/>
  <c r="A85" i="6"/>
  <c r="A84" i="6"/>
  <c r="A102" i="6"/>
  <c r="A100" i="6"/>
  <c r="A99" i="6"/>
  <c r="A97" i="6"/>
  <c r="A96" i="6"/>
  <c r="A95" i="6"/>
  <c r="A94" i="6"/>
  <c r="A93" i="6"/>
  <c r="A92" i="6"/>
  <c r="A91" i="6"/>
  <c r="A88" i="6"/>
  <c r="A87" i="6"/>
  <c r="A86" i="6"/>
  <c r="A83" i="6"/>
  <c r="A29" i="6" l="1"/>
  <c r="A4" i="7" l="1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3" i="7"/>
  <c r="BP8" i="5" l="1"/>
  <c r="BO8" i="5"/>
  <c r="BN8" i="5"/>
  <c r="BM8" i="5"/>
  <c r="BL8" i="5"/>
  <c r="BK8" i="5"/>
  <c r="BJ8" i="5"/>
  <c r="BI8" i="5"/>
  <c r="BH8" i="5"/>
  <c r="BG8" i="5"/>
  <c r="BF8" i="5"/>
  <c r="BE8" i="5"/>
  <c r="BD8" i="5"/>
  <c r="BC8" i="5"/>
  <c r="BB8" i="5"/>
  <c r="BP7" i="5"/>
  <c r="BO7" i="5"/>
  <c r="BN7" i="5"/>
  <c r="BM7" i="5"/>
  <c r="BL7" i="5"/>
  <c r="BK7" i="5"/>
  <c r="BJ7" i="5"/>
  <c r="BI7" i="5"/>
  <c r="BH7" i="5"/>
  <c r="BG7" i="5"/>
  <c r="BF7" i="5"/>
  <c r="BE7" i="5"/>
  <c r="BD7" i="5"/>
  <c r="BC7" i="5"/>
  <c r="BB7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P5" i="5"/>
  <c r="BO5" i="5"/>
  <c r="BN5" i="5"/>
  <c r="BM5" i="5"/>
  <c r="BL5" i="5"/>
  <c r="BK5" i="5"/>
  <c r="BJ5" i="5"/>
  <c r="BI5" i="5"/>
  <c r="BH5" i="5"/>
  <c r="BG5" i="5"/>
  <c r="BF5" i="5"/>
  <c r="BE5" i="5"/>
  <c r="BD5" i="5"/>
  <c r="BC5" i="5"/>
  <c r="BB5" i="5"/>
  <c r="BP4" i="5"/>
  <c r="BO4" i="5"/>
  <c r="BN4" i="5"/>
  <c r="BM4" i="5"/>
  <c r="BL4" i="5"/>
  <c r="BK4" i="5"/>
  <c r="BJ4" i="5"/>
  <c r="BI4" i="5"/>
  <c r="BH4" i="5"/>
  <c r="BG4" i="5"/>
  <c r="BF4" i="5"/>
  <c r="BE4" i="5"/>
  <c r="BD4" i="5"/>
  <c r="BC4" i="5"/>
  <c r="BB4" i="5"/>
  <c r="AZ8" i="5"/>
  <c r="AY8" i="5"/>
  <c r="AX8" i="5"/>
  <c r="AW8" i="5"/>
  <c r="AV8" i="5"/>
  <c r="AU8" i="5"/>
  <c r="AT8" i="5"/>
  <c r="AS8" i="5"/>
  <c r="AR8" i="5"/>
  <c r="AQ8" i="5"/>
  <c r="AP8" i="5"/>
  <c r="AO8" i="5"/>
  <c r="AN8" i="5"/>
  <c r="AM8" i="5"/>
  <c r="AL8" i="5"/>
  <c r="AZ7" i="5"/>
  <c r="AY7" i="5"/>
  <c r="AX7" i="5"/>
  <c r="AW7" i="5"/>
  <c r="AV7" i="5"/>
  <c r="AU7" i="5"/>
  <c r="AT7" i="5"/>
  <c r="AS7" i="5"/>
  <c r="AR7" i="5"/>
  <c r="AQ7" i="5"/>
  <c r="AP7" i="5"/>
  <c r="AO7" i="5"/>
  <c r="AN7" i="5"/>
  <c r="AM7" i="5"/>
  <c r="AL7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Z5" i="5"/>
  <c r="AY5" i="5"/>
  <c r="AX5" i="5"/>
  <c r="AW5" i="5"/>
  <c r="AV5" i="5"/>
  <c r="AU5" i="5"/>
  <c r="AT5" i="5"/>
  <c r="AS5" i="5"/>
  <c r="AR5" i="5"/>
  <c r="AQ5" i="5"/>
  <c r="AP5" i="5"/>
  <c r="AO5" i="5"/>
  <c r="AN5" i="5"/>
  <c r="AM5" i="5"/>
  <c r="AL5" i="5"/>
  <c r="AZ4" i="5"/>
  <c r="AY4" i="5"/>
  <c r="AX4" i="5"/>
  <c r="AW4" i="5"/>
  <c r="AV4" i="5"/>
  <c r="AU4" i="5"/>
  <c r="AT4" i="5"/>
  <c r="AS4" i="5"/>
  <c r="AR4" i="5"/>
  <c r="AQ4" i="5"/>
  <c r="AP4" i="5"/>
  <c r="AO4" i="5"/>
  <c r="AN4" i="5"/>
  <c r="AM4" i="5"/>
  <c r="AL4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 s="1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5" i="5"/>
  <c r="V5" i="5"/>
  <c r="AJ4" i="5"/>
  <c r="AI4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R5" i="5"/>
  <c r="R6" i="5"/>
  <c r="R7" i="5"/>
  <c r="R8" i="5"/>
  <c r="R4" i="5"/>
  <c r="B1" i="2"/>
  <c r="U5" i="5" l="1"/>
  <c r="A5" i="5" s="1"/>
  <c r="U6" i="5"/>
  <c r="A6" i="5" s="1"/>
  <c r="U8" i="5"/>
  <c r="A8" i="5" s="1"/>
  <c r="A7" i="5"/>
  <c r="U4" i="5"/>
  <c r="A4" i="5" s="1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P3" i="3"/>
  <c r="BP22" i="3"/>
  <c r="BO22" i="3"/>
  <c r="BN22" i="3"/>
  <c r="BM22" i="3"/>
  <c r="BL22" i="3"/>
  <c r="BK22" i="3"/>
  <c r="BJ22" i="3"/>
  <c r="BI22" i="3"/>
  <c r="BH22" i="3"/>
  <c r="BG22" i="3"/>
  <c r="BF22" i="3"/>
  <c r="BE22" i="3"/>
  <c r="BD22" i="3"/>
  <c r="BC22" i="3"/>
  <c r="BB22" i="3"/>
  <c r="AZ22" i="3"/>
  <c r="AY22" i="3"/>
  <c r="AX22" i="3"/>
  <c r="AW22" i="3"/>
  <c r="AV22" i="3"/>
  <c r="AU22" i="3"/>
  <c r="AT22" i="3"/>
  <c r="AS22" i="3"/>
  <c r="AR22" i="3"/>
  <c r="AQ22" i="3"/>
  <c r="AP22" i="3"/>
  <c r="AO22" i="3"/>
  <c r="AN22" i="3"/>
  <c r="AM22" i="3"/>
  <c r="AL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BP21" i="3"/>
  <c r="BO21" i="3"/>
  <c r="BN21" i="3"/>
  <c r="BM21" i="3"/>
  <c r="BL21" i="3"/>
  <c r="BK21" i="3"/>
  <c r="BJ21" i="3"/>
  <c r="BI21" i="3"/>
  <c r="BH21" i="3"/>
  <c r="BG21" i="3"/>
  <c r="BF21" i="3"/>
  <c r="BE21" i="3"/>
  <c r="BD21" i="3"/>
  <c r="BC21" i="3"/>
  <c r="BB21" i="3"/>
  <c r="AZ21" i="3"/>
  <c r="AY21" i="3"/>
  <c r="AX21" i="3"/>
  <c r="AW21" i="3"/>
  <c r="AV21" i="3"/>
  <c r="AU21" i="3"/>
  <c r="AT21" i="3"/>
  <c r="AS21" i="3"/>
  <c r="AR21" i="3"/>
  <c r="AQ21" i="3"/>
  <c r="AP21" i="3"/>
  <c r="AO21" i="3"/>
  <c r="AN21" i="3"/>
  <c r="AM21" i="3"/>
  <c r="AL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BP20" i="3"/>
  <c r="BO20" i="3"/>
  <c r="BN20" i="3"/>
  <c r="BM20" i="3"/>
  <c r="BL20" i="3"/>
  <c r="BK20" i="3"/>
  <c r="BJ20" i="3"/>
  <c r="BI20" i="3"/>
  <c r="BH20" i="3"/>
  <c r="BG20" i="3"/>
  <c r="BF20" i="3"/>
  <c r="BE20" i="3"/>
  <c r="BD20" i="3"/>
  <c r="BC20" i="3"/>
  <c r="BB20" i="3"/>
  <c r="AZ20" i="3"/>
  <c r="AY20" i="3"/>
  <c r="AX20" i="3"/>
  <c r="AW20" i="3"/>
  <c r="AV20" i="3"/>
  <c r="AU20" i="3"/>
  <c r="AT20" i="3"/>
  <c r="AS20" i="3"/>
  <c r="AR20" i="3"/>
  <c r="AQ20" i="3"/>
  <c r="AP20" i="3"/>
  <c r="AO20" i="3"/>
  <c r="AN20" i="3"/>
  <c r="AM20" i="3"/>
  <c r="AL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V20" i="3"/>
  <c r="BP19" i="3"/>
  <c r="BO19" i="3"/>
  <c r="BN19" i="3"/>
  <c r="BM19" i="3"/>
  <c r="BL19" i="3"/>
  <c r="BK19" i="3"/>
  <c r="BJ19" i="3"/>
  <c r="BI19" i="3"/>
  <c r="BH19" i="3"/>
  <c r="BG19" i="3"/>
  <c r="BF19" i="3"/>
  <c r="BE19" i="3"/>
  <c r="BD19" i="3"/>
  <c r="BC19" i="3"/>
  <c r="BB19" i="3"/>
  <c r="AZ19" i="3"/>
  <c r="AY19" i="3"/>
  <c r="AX19" i="3"/>
  <c r="AW19" i="3"/>
  <c r="AV19" i="3"/>
  <c r="AU19" i="3"/>
  <c r="AT19" i="3"/>
  <c r="AS19" i="3"/>
  <c r="AR19" i="3"/>
  <c r="AQ19" i="3"/>
  <c r="AP19" i="3"/>
  <c r="AO19" i="3"/>
  <c r="AN19" i="3"/>
  <c r="AM19" i="3"/>
  <c r="AL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BP18" i="3"/>
  <c r="BO18" i="3"/>
  <c r="BN18" i="3"/>
  <c r="BM18" i="3"/>
  <c r="BL18" i="3"/>
  <c r="BK18" i="3"/>
  <c r="BJ18" i="3"/>
  <c r="BI18" i="3"/>
  <c r="BH18" i="3"/>
  <c r="BG18" i="3"/>
  <c r="BF18" i="3"/>
  <c r="BE18" i="3"/>
  <c r="BD18" i="3"/>
  <c r="BC18" i="3"/>
  <c r="BB18" i="3"/>
  <c r="AZ18" i="3"/>
  <c r="AY18" i="3"/>
  <c r="AX18" i="3"/>
  <c r="AW18" i="3"/>
  <c r="AV18" i="3"/>
  <c r="AU18" i="3"/>
  <c r="AT18" i="3"/>
  <c r="AS18" i="3"/>
  <c r="AR18" i="3"/>
  <c r="AQ18" i="3"/>
  <c r="AP18" i="3"/>
  <c r="AO18" i="3"/>
  <c r="AN18" i="3"/>
  <c r="AM18" i="3"/>
  <c r="AL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BP17" i="3"/>
  <c r="BO17" i="3"/>
  <c r="BN17" i="3"/>
  <c r="BM17" i="3"/>
  <c r="BL17" i="3"/>
  <c r="BK17" i="3"/>
  <c r="BJ17" i="3"/>
  <c r="BI17" i="3"/>
  <c r="BH17" i="3"/>
  <c r="BG17" i="3"/>
  <c r="BF17" i="3"/>
  <c r="BE17" i="3"/>
  <c r="BD17" i="3"/>
  <c r="BC17" i="3"/>
  <c r="BB17" i="3"/>
  <c r="AZ17" i="3"/>
  <c r="AY17" i="3"/>
  <c r="AX17" i="3"/>
  <c r="AW17" i="3"/>
  <c r="AV17" i="3"/>
  <c r="AU17" i="3"/>
  <c r="AT17" i="3"/>
  <c r="AS17" i="3"/>
  <c r="AR17" i="3"/>
  <c r="AQ17" i="3"/>
  <c r="AP17" i="3"/>
  <c r="AO17" i="3"/>
  <c r="AN17" i="3"/>
  <c r="AM17" i="3"/>
  <c r="AL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BP16" i="3"/>
  <c r="BO16" i="3"/>
  <c r="BN16" i="3"/>
  <c r="BM16" i="3"/>
  <c r="BL16" i="3"/>
  <c r="BK16" i="3"/>
  <c r="BJ16" i="3"/>
  <c r="BI16" i="3"/>
  <c r="BH16" i="3"/>
  <c r="BG16" i="3"/>
  <c r="BF16" i="3"/>
  <c r="BE16" i="3"/>
  <c r="BD16" i="3"/>
  <c r="BC16" i="3"/>
  <c r="BB16" i="3"/>
  <c r="AZ16" i="3"/>
  <c r="AY16" i="3"/>
  <c r="AX16" i="3"/>
  <c r="AW16" i="3"/>
  <c r="AV16" i="3"/>
  <c r="AU16" i="3"/>
  <c r="AT16" i="3"/>
  <c r="AS16" i="3"/>
  <c r="AR16" i="3"/>
  <c r="AQ16" i="3"/>
  <c r="AP16" i="3"/>
  <c r="AO16" i="3"/>
  <c r="AN16" i="3"/>
  <c r="AM16" i="3"/>
  <c r="AL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BP15" i="3"/>
  <c r="BO15" i="3"/>
  <c r="BN15" i="3"/>
  <c r="BM15" i="3"/>
  <c r="BL15" i="3"/>
  <c r="BK15" i="3"/>
  <c r="BJ15" i="3"/>
  <c r="BI15" i="3"/>
  <c r="BH15" i="3"/>
  <c r="BG15" i="3"/>
  <c r="BF15" i="3"/>
  <c r="BE15" i="3"/>
  <c r="BD15" i="3"/>
  <c r="BC15" i="3"/>
  <c r="BB15" i="3"/>
  <c r="AZ15" i="3"/>
  <c r="AY15" i="3"/>
  <c r="AX15" i="3"/>
  <c r="AW15" i="3"/>
  <c r="AV15" i="3"/>
  <c r="AU15" i="3"/>
  <c r="AT15" i="3"/>
  <c r="AS15" i="3"/>
  <c r="AR15" i="3"/>
  <c r="AQ15" i="3"/>
  <c r="AP15" i="3"/>
  <c r="AO15" i="3"/>
  <c r="AN15" i="3"/>
  <c r="AM15" i="3"/>
  <c r="AL15" i="3"/>
  <c r="AJ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BP14" i="3"/>
  <c r="BO14" i="3"/>
  <c r="BN14" i="3"/>
  <c r="BM14" i="3"/>
  <c r="BL14" i="3"/>
  <c r="BK14" i="3"/>
  <c r="BJ14" i="3"/>
  <c r="BI14" i="3"/>
  <c r="BH14" i="3"/>
  <c r="BG14" i="3"/>
  <c r="BF14" i="3"/>
  <c r="BE14" i="3"/>
  <c r="BD14" i="3"/>
  <c r="BC14" i="3"/>
  <c r="BB14" i="3"/>
  <c r="AZ14" i="3"/>
  <c r="AY14" i="3"/>
  <c r="AX14" i="3"/>
  <c r="AW14" i="3"/>
  <c r="AV14" i="3"/>
  <c r="AU14" i="3"/>
  <c r="AT14" i="3"/>
  <c r="AS14" i="3"/>
  <c r="AR14" i="3"/>
  <c r="AQ14" i="3"/>
  <c r="AP14" i="3"/>
  <c r="AO14" i="3"/>
  <c r="AN14" i="3"/>
  <c r="AM14" i="3"/>
  <c r="AL14" i="3"/>
  <c r="AJ14" i="3"/>
  <c r="AI14" i="3"/>
  <c r="AH14" i="3"/>
  <c r="AG14" i="3"/>
  <c r="AF14" i="3"/>
  <c r="AE14" i="3"/>
  <c r="AD14" i="3"/>
  <c r="AC14" i="3"/>
  <c r="AB14" i="3"/>
  <c r="AA14" i="3"/>
  <c r="Z14" i="3"/>
  <c r="Y14" i="3"/>
  <c r="X14" i="3"/>
  <c r="W14" i="3"/>
  <c r="V14" i="3"/>
  <c r="BP13" i="3"/>
  <c r="BO13" i="3"/>
  <c r="BN13" i="3"/>
  <c r="BM13" i="3"/>
  <c r="BL13" i="3"/>
  <c r="BK13" i="3"/>
  <c r="BJ13" i="3"/>
  <c r="BI13" i="3"/>
  <c r="BH13" i="3"/>
  <c r="BG13" i="3"/>
  <c r="BF13" i="3"/>
  <c r="BE13" i="3"/>
  <c r="BD13" i="3"/>
  <c r="BC13" i="3"/>
  <c r="BB13" i="3"/>
  <c r="AZ13" i="3"/>
  <c r="AY13" i="3"/>
  <c r="AX13" i="3"/>
  <c r="AW13" i="3"/>
  <c r="AV13" i="3"/>
  <c r="AU13" i="3"/>
  <c r="AT13" i="3"/>
  <c r="AS13" i="3"/>
  <c r="AR13" i="3"/>
  <c r="AQ13" i="3"/>
  <c r="AP13" i="3"/>
  <c r="AO13" i="3"/>
  <c r="AN13" i="3"/>
  <c r="AM13" i="3"/>
  <c r="AL13" i="3"/>
  <c r="AJ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BP12" i="3"/>
  <c r="BO12" i="3"/>
  <c r="BN12" i="3"/>
  <c r="BM12" i="3"/>
  <c r="BL12" i="3"/>
  <c r="BK12" i="3"/>
  <c r="BJ12" i="3"/>
  <c r="BI12" i="3"/>
  <c r="BH12" i="3"/>
  <c r="BG12" i="3"/>
  <c r="BF12" i="3"/>
  <c r="BE12" i="3"/>
  <c r="BD12" i="3"/>
  <c r="BC12" i="3"/>
  <c r="BB12" i="3"/>
  <c r="AZ12" i="3"/>
  <c r="AY12" i="3"/>
  <c r="AX12" i="3"/>
  <c r="AW12" i="3"/>
  <c r="AV12" i="3"/>
  <c r="AU12" i="3"/>
  <c r="AT12" i="3"/>
  <c r="AS12" i="3"/>
  <c r="AR12" i="3"/>
  <c r="AQ12" i="3"/>
  <c r="AP12" i="3"/>
  <c r="AO12" i="3"/>
  <c r="AN12" i="3"/>
  <c r="AM12" i="3"/>
  <c r="AL12" i="3"/>
  <c r="AJ12" i="3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BP11" i="3"/>
  <c r="BO11" i="3"/>
  <c r="BN11" i="3"/>
  <c r="BM11" i="3"/>
  <c r="BL11" i="3"/>
  <c r="BK11" i="3"/>
  <c r="BJ11" i="3"/>
  <c r="BI11" i="3"/>
  <c r="BH11" i="3"/>
  <c r="BG11" i="3"/>
  <c r="BF11" i="3"/>
  <c r="BE11" i="3"/>
  <c r="BD11" i="3"/>
  <c r="BC11" i="3"/>
  <c r="BB11" i="3"/>
  <c r="AZ11" i="3"/>
  <c r="AY11" i="3"/>
  <c r="AX11" i="3"/>
  <c r="AW11" i="3"/>
  <c r="AV11" i="3"/>
  <c r="AU11" i="3"/>
  <c r="AT11" i="3"/>
  <c r="AS11" i="3"/>
  <c r="AR11" i="3"/>
  <c r="AQ11" i="3"/>
  <c r="AP11" i="3"/>
  <c r="AO11" i="3"/>
  <c r="AN11" i="3"/>
  <c r="AM11" i="3"/>
  <c r="AL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BP10" i="3"/>
  <c r="BO10" i="3"/>
  <c r="BN10" i="3"/>
  <c r="BM10" i="3"/>
  <c r="BL10" i="3"/>
  <c r="BK10" i="3"/>
  <c r="BJ10" i="3"/>
  <c r="BI10" i="3"/>
  <c r="BH10" i="3"/>
  <c r="BG10" i="3"/>
  <c r="BF10" i="3"/>
  <c r="BE10" i="3"/>
  <c r="BD10" i="3"/>
  <c r="BC10" i="3"/>
  <c r="BB10" i="3"/>
  <c r="AZ10" i="3"/>
  <c r="AY10" i="3"/>
  <c r="AX10" i="3"/>
  <c r="AW10" i="3"/>
  <c r="AV10" i="3"/>
  <c r="AU10" i="3"/>
  <c r="AT10" i="3"/>
  <c r="AS10" i="3"/>
  <c r="AR10" i="3"/>
  <c r="AQ10" i="3"/>
  <c r="AP10" i="3"/>
  <c r="AO10" i="3"/>
  <c r="AN10" i="3"/>
  <c r="AM10" i="3"/>
  <c r="AL10" i="3"/>
  <c r="AJ10" i="3"/>
  <c r="AI10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BP9" i="3"/>
  <c r="BO9" i="3"/>
  <c r="BN9" i="3"/>
  <c r="BM9" i="3"/>
  <c r="BL9" i="3"/>
  <c r="BK9" i="3"/>
  <c r="BJ9" i="3"/>
  <c r="BI9" i="3"/>
  <c r="BH9" i="3"/>
  <c r="BG9" i="3"/>
  <c r="BF9" i="3"/>
  <c r="BE9" i="3"/>
  <c r="BD9" i="3"/>
  <c r="BC9" i="3"/>
  <c r="BB9" i="3"/>
  <c r="AZ9" i="3"/>
  <c r="AY9" i="3"/>
  <c r="AX9" i="3"/>
  <c r="AW9" i="3"/>
  <c r="AV9" i="3"/>
  <c r="AU9" i="3"/>
  <c r="AT9" i="3"/>
  <c r="AS9" i="3"/>
  <c r="AR9" i="3"/>
  <c r="AQ9" i="3"/>
  <c r="AP9" i="3"/>
  <c r="AO9" i="3"/>
  <c r="AN9" i="3"/>
  <c r="AM9" i="3"/>
  <c r="AL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BP8" i="3"/>
  <c r="BO8" i="3"/>
  <c r="BN8" i="3"/>
  <c r="BM8" i="3"/>
  <c r="BL8" i="3"/>
  <c r="BK8" i="3"/>
  <c r="BJ8" i="3"/>
  <c r="BI8" i="3"/>
  <c r="BH8" i="3"/>
  <c r="BG8" i="3"/>
  <c r="BF8" i="3"/>
  <c r="BE8" i="3"/>
  <c r="BD8" i="3"/>
  <c r="BC8" i="3"/>
  <c r="BB8" i="3"/>
  <c r="AZ8" i="3"/>
  <c r="AY8" i="3"/>
  <c r="AX8" i="3"/>
  <c r="AW8" i="3"/>
  <c r="AV8" i="3"/>
  <c r="AU8" i="3"/>
  <c r="AT8" i="3"/>
  <c r="AS8" i="3"/>
  <c r="AR8" i="3"/>
  <c r="AQ8" i="3"/>
  <c r="AP8" i="3"/>
  <c r="AO8" i="3"/>
  <c r="AN8" i="3"/>
  <c r="AM8" i="3"/>
  <c r="AL8" i="3"/>
  <c r="AJ8" i="3"/>
  <c r="AI8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BP7" i="3"/>
  <c r="BO7" i="3"/>
  <c r="BN7" i="3"/>
  <c r="BM7" i="3"/>
  <c r="BL7" i="3"/>
  <c r="BK7" i="3"/>
  <c r="BJ7" i="3"/>
  <c r="BI7" i="3"/>
  <c r="BH7" i="3"/>
  <c r="BG7" i="3"/>
  <c r="BF7" i="3"/>
  <c r="BE7" i="3"/>
  <c r="BD7" i="3"/>
  <c r="BC7" i="3"/>
  <c r="BB7" i="3"/>
  <c r="AZ7" i="3"/>
  <c r="AY7" i="3"/>
  <c r="AX7" i="3"/>
  <c r="AW7" i="3"/>
  <c r="AV7" i="3"/>
  <c r="AU7" i="3"/>
  <c r="AT7" i="3"/>
  <c r="AS7" i="3"/>
  <c r="AR7" i="3"/>
  <c r="AQ7" i="3"/>
  <c r="AP7" i="3"/>
  <c r="AO7" i="3"/>
  <c r="AN7" i="3"/>
  <c r="AM7" i="3"/>
  <c r="AL7" i="3"/>
  <c r="AJ7" i="3"/>
  <c r="AI7" i="3"/>
  <c r="AH7" i="3"/>
  <c r="AG7" i="3"/>
  <c r="AF7" i="3"/>
  <c r="AE7" i="3"/>
  <c r="AD7" i="3"/>
  <c r="AC7" i="3"/>
  <c r="AB7" i="3"/>
  <c r="AA7" i="3"/>
  <c r="Z7" i="3"/>
  <c r="Y7" i="3"/>
  <c r="X7" i="3"/>
  <c r="W7" i="3"/>
  <c r="V7" i="3"/>
  <c r="BP6" i="3"/>
  <c r="BO6" i="3"/>
  <c r="BN6" i="3"/>
  <c r="BM6" i="3"/>
  <c r="BL6" i="3"/>
  <c r="BK6" i="3"/>
  <c r="BJ6" i="3"/>
  <c r="BI6" i="3"/>
  <c r="BH6" i="3"/>
  <c r="BG6" i="3"/>
  <c r="BF6" i="3"/>
  <c r="BE6" i="3"/>
  <c r="BD6" i="3"/>
  <c r="BC6" i="3"/>
  <c r="BB6" i="3"/>
  <c r="AZ6" i="3"/>
  <c r="AY6" i="3"/>
  <c r="AX6" i="3"/>
  <c r="AW6" i="3"/>
  <c r="AV6" i="3"/>
  <c r="AU6" i="3"/>
  <c r="AT6" i="3"/>
  <c r="AS6" i="3"/>
  <c r="AR6" i="3"/>
  <c r="AQ6" i="3"/>
  <c r="AP6" i="3"/>
  <c r="AO6" i="3"/>
  <c r="AN6" i="3"/>
  <c r="AM6" i="3"/>
  <c r="AL6" i="3"/>
  <c r="AJ6" i="3"/>
  <c r="AI6" i="3"/>
  <c r="AH6" i="3"/>
  <c r="AG6" i="3"/>
  <c r="AF6" i="3"/>
  <c r="AE6" i="3"/>
  <c r="AD6" i="3"/>
  <c r="AC6" i="3"/>
  <c r="AB6" i="3"/>
  <c r="AA6" i="3"/>
  <c r="Z6" i="3"/>
  <c r="Y6" i="3"/>
  <c r="X6" i="3"/>
  <c r="W6" i="3"/>
  <c r="V6" i="3"/>
  <c r="BP5" i="3"/>
  <c r="BO5" i="3"/>
  <c r="BN5" i="3"/>
  <c r="BM5" i="3"/>
  <c r="BL5" i="3"/>
  <c r="BK5" i="3"/>
  <c r="BJ5" i="3"/>
  <c r="BI5" i="3"/>
  <c r="BH5" i="3"/>
  <c r="BG5" i="3"/>
  <c r="BF5" i="3"/>
  <c r="BE5" i="3"/>
  <c r="BD5" i="3"/>
  <c r="BC5" i="3"/>
  <c r="BB5" i="3"/>
  <c r="AZ5" i="3"/>
  <c r="AY5" i="3"/>
  <c r="AX5" i="3"/>
  <c r="AW5" i="3"/>
  <c r="AV5" i="3"/>
  <c r="AU5" i="3"/>
  <c r="AT5" i="3"/>
  <c r="AS5" i="3"/>
  <c r="AR5" i="3"/>
  <c r="AQ5" i="3"/>
  <c r="AP5" i="3"/>
  <c r="AO5" i="3"/>
  <c r="AN5" i="3"/>
  <c r="AM5" i="3"/>
  <c r="AL5" i="3"/>
  <c r="AJ5" i="3"/>
  <c r="AI5" i="3"/>
  <c r="AH5" i="3"/>
  <c r="AG5" i="3"/>
  <c r="AF5" i="3"/>
  <c r="AE5" i="3"/>
  <c r="AD5" i="3"/>
  <c r="AC5" i="3"/>
  <c r="AB5" i="3"/>
  <c r="AA5" i="3"/>
  <c r="Z5" i="3"/>
  <c r="Y5" i="3"/>
  <c r="X5" i="3"/>
  <c r="W5" i="3"/>
  <c r="V5" i="3"/>
  <c r="U5" i="3" s="1"/>
  <c r="BP4" i="3"/>
  <c r="BO4" i="3"/>
  <c r="BN4" i="3"/>
  <c r="BM4" i="3"/>
  <c r="BL4" i="3"/>
  <c r="BK4" i="3"/>
  <c r="BJ4" i="3"/>
  <c r="BI4" i="3"/>
  <c r="BH4" i="3"/>
  <c r="BG4" i="3"/>
  <c r="BF4" i="3"/>
  <c r="BE4" i="3"/>
  <c r="BD4" i="3"/>
  <c r="BC4" i="3"/>
  <c r="BB4" i="3"/>
  <c r="AZ4" i="3"/>
  <c r="AY4" i="3"/>
  <c r="AX4" i="3"/>
  <c r="AW4" i="3"/>
  <c r="AV4" i="3"/>
  <c r="AU4" i="3"/>
  <c r="AT4" i="3"/>
  <c r="AS4" i="3"/>
  <c r="AR4" i="3"/>
  <c r="AQ4" i="3"/>
  <c r="AP4" i="3"/>
  <c r="AO4" i="3"/>
  <c r="AN4" i="3"/>
  <c r="AM4" i="3"/>
  <c r="AL4" i="3"/>
  <c r="AJ4" i="3"/>
  <c r="AI4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BP3" i="3"/>
  <c r="BO3" i="3"/>
  <c r="BN3" i="3"/>
  <c r="BM3" i="3"/>
  <c r="BL3" i="3"/>
  <c r="BK3" i="3"/>
  <c r="BJ3" i="3"/>
  <c r="BI3" i="3"/>
  <c r="BH3" i="3"/>
  <c r="BG3" i="3"/>
  <c r="BF3" i="3"/>
  <c r="BE3" i="3"/>
  <c r="BD3" i="3"/>
  <c r="BC3" i="3"/>
  <c r="BB3" i="3"/>
  <c r="AZ3" i="3"/>
  <c r="AY3" i="3"/>
  <c r="AX3" i="3"/>
  <c r="AW3" i="3"/>
  <c r="AV3" i="3"/>
  <c r="AU3" i="3"/>
  <c r="AT3" i="3"/>
  <c r="AS3" i="3"/>
  <c r="AR3" i="3"/>
  <c r="AQ3" i="3"/>
  <c r="AP3" i="3"/>
  <c r="AO3" i="3"/>
  <c r="AN3" i="3"/>
  <c r="AM3" i="3"/>
  <c r="AL3" i="3"/>
  <c r="AJ3" i="3"/>
  <c r="AI3" i="3"/>
  <c r="AH3" i="3"/>
  <c r="AG3" i="3"/>
  <c r="AF3" i="3"/>
  <c r="AE3" i="3"/>
  <c r="AD3" i="3"/>
  <c r="AC3" i="3"/>
  <c r="AB3" i="3"/>
  <c r="AA3" i="3"/>
  <c r="Z3" i="3"/>
  <c r="Y3" i="3"/>
  <c r="X3" i="3"/>
  <c r="W3" i="3"/>
  <c r="V3" i="3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3" i="4"/>
  <c r="U9" i="3" l="1"/>
  <c r="U13" i="3"/>
  <c r="U17" i="3"/>
  <c r="U21" i="3"/>
  <c r="U4" i="3"/>
  <c r="U8" i="3"/>
  <c r="U12" i="3"/>
  <c r="U16" i="3"/>
  <c r="U20" i="3"/>
  <c r="U7" i="3"/>
  <c r="U11" i="3"/>
  <c r="A11" i="3" s="1"/>
  <c r="U15" i="3"/>
  <c r="A15" i="3" s="1"/>
  <c r="U19" i="3"/>
  <c r="U6" i="3"/>
  <c r="U10" i="3"/>
  <c r="A10" i="3" s="1"/>
  <c r="U14" i="3"/>
  <c r="U18" i="3"/>
  <c r="A18" i="3" s="1"/>
  <c r="U22" i="3"/>
  <c r="U3" i="3"/>
  <c r="A3" i="3" s="1"/>
  <c r="A22" i="3"/>
  <c r="A14" i="3"/>
  <c r="A19" i="3"/>
  <c r="A20" i="3"/>
  <c r="A6" i="3"/>
  <c r="A5" i="3"/>
  <c r="A17" i="3"/>
  <c r="A21" i="3"/>
  <c r="A13" i="3"/>
  <c r="A8" i="3"/>
  <c r="A12" i="3"/>
  <c r="A16" i="3"/>
  <c r="A9" i="3"/>
  <c r="A4" i="3"/>
  <c r="A7" i="3"/>
  <c r="C105" i="6"/>
  <c r="B104" i="6"/>
  <c r="M102" i="6"/>
  <c r="M101" i="6"/>
  <c r="M100" i="6"/>
  <c r="M99" i="6"/>
  <c r="M98" i="6"/>
  <c r="M97" i="6"/>
  <c r="M96" i="6"/>
  <c r="M95" i="6"/>
  <c r="M94" i="6"/>
  <c r="M93" i="6"/>
  <c r="M92" i="6"/>
  <c r="M91" i="6"/>
  <c r="M90" i="6"/>
  <c r="M89" i="6"/>
  <c r="M88" i="6"/>
  <c r="M87" i="6"/>
  <c r="M86" i="6"/>
  <c r="M85" i="6"/>
  <c r="M84" i="6"/>
  <c r="M83" i="6"/>
  <c r="M82" i="6"/>
  <c r="M81" i="6"/>
  <c r="K81" i="6"/>
  <c r="J81" i="6"/>
  <c r="I81" i="6"/>
  <c r="H81" i="6"/>
  <c r="G81" i="6"/>
  <c r="F81" i="6"/>
  <c r="E81" i="6"/>
  <c r="D81" i="6"/>
  <c r="C81" i="6"/>
  <c r="B81" i="6"/>
  <c r="A81" i="6"/>
  <c r="M80" i="6"/>
  <c r="K80" i="6"/>
  <c r="J80" i="6"/>
  <c r="I80" i="6"/>
  <c r="H80" i="6"/>
  <c r="G80" i="6"/>
  <c r="F80" i="6"/>
  <c r="E80" i="6"/>
  <c r="D80" i="6"/>
  <c r="C80" i="6"/>
  <c r="B80" i="6"/>
  <c r="A80" i="6"/>
  <c r="M79" i="6"/>
  <c r="K79" i="6"/>
  <c r="J79" i="6"/>
  <c r="I79" i="6"/>
  <c r="H79" i="6"/>
  <c r="G79" i="6"/>
  <c r="F79" i="6"/>
  <c r="E79" i="6"/>
  <c r="D79" i="6"/>
  <c r="C79" i="6"/>
  <c r="B79" i="6"/>
  <c r="A79" i="6"/>
  <c r="M78" i="6"/>
  <c r="K78" i="6"/>
  <c r="J78" i="6"/>
  <c r="I78" i="6"/>
  <c r="H78" i="6"/>
  <c r="G78" i="6"/>
  <c r="F78" i="6"/>
  <c r="E78" i="6"/>
  <c r="D78" i="6"/>
  <c r="C78" i="6"/>
  <c r="B78" i="6"/>
  <c r="A78" i="6"/>
  <c r="M77" i="6"/>
  <c r="K77" i="6"/>
  <c r="J77" i="6"/>
  <c r="I77" i="6"/>
  <c r="H77" i="6"/>
  <c r="G77" i="6"/>
  <c r="F77" i="6"/>
  <c r="E77" i="6"/>
  <c r="D77" i="6"/>
  <c r="C77" i="6"/>
  <c r="B77" i="6"/>
  <c r="A77" i="6"/>
  <c r="M76" i="6"/>
  <c r="K76" i="6"/>
  <c r="J76" i="6"/>
  <c r="I76" i="6"/>
  <c r="H76" i="6"/>
  <c r="G76" i="6"/>
  <c r="F76" i="6"/>
  <c r="E76" i="6"/>
  <c r="D76" i="6"/>
  <c r="C76" i="6"/>
  <c r="B76" i="6"/>
  <c r="A76" i="6"/>
  <c r="M75" i="6"/>
  <c r="K75" i="6"/>
  <c r="J75" i="6"/>
  <c r="I75" i="6"/>
  <c r="H75" i="6"/>
  <c r="G75" i="6"/>
  <c r="F75" i="6"/>
  <c r="E75" i="6"/>
  <c r="D75" i="6"/>
  <c r="C75" i="6"/>
  <c r="B75" i="6"/>
  <c r="A75" i="6"/>
  <c r="M74" i="6"/>
  <c r="K74" i="6"/>
  <c r="J74" i="6"/>
  <c r="I74" i="6"/>
  <c r="H74" i="6"/>
  <c r="G74" i="6"/>
  <c r="F74" i="6"/>
  <c r="E74" i="6"/>
  <c r="D74" i="6"/>
  <c r="C74" i="6"/>
  <c r="B74" i="6"/>
  <c r="A74" i="6"/>
  <c r="M73" i="6"/>
  <c r="K73" i="6"/>
  <c r="J73" i="6"/>
  <c r="I73" i="6"/>
  <c r="H73" i="6"/>
  <c r="G73" i="6"/>
  <c r="F73" i="6"/>
  <c r="E73" i="6"/>
  <c r="D73" i="6"/>
  <c r="C73" i="6"/>
  <c r="B73" i="6"/>
  <c r="A73" i="6"/>
  <c r="M72" i="6"/>
  <c r="K72" i="6"/>
  <c r="J72" i="6"/>
  <c r="I72" i="6"/>
  <c r="H72" i="6"/>
  <c r="G72" i="6"/>
  <c r="F72" i="6"/>
  <c r="E72" i="6"/>
  <c r="D72" i="6"/>
  <c r="C72" i="6"/>
  <c r="B72" i="6"/>
  <c r="A72" i="6"/>
  <c r="M71" i="6"/>
  <c r="K71" i="6"/>
  <c r="J71" i="6"/>
  <c r="I71" i="6"/>
  <c r="H71" i="6"/>
  <c r="G71" i="6"/>
  <c r="F71" i="6"/>
  <c r="E71" i="6"/>
  <c r="D71" i="6"/>
  <c r="C71" i="6"/>
  <c r="B71" i="6"/>
  <c r="A71" i="6"/>
  <c r="M70" i="6"/>
  <c r="K70" i="6"/>
  <c r="J70" i="6"/>
  <c r="I70" i="6"/>
  <c r="H70" i="6"/>
  <c r="G70" i="6"/>
  <c r="F70" i="6"/>
  <c r="E70" i="6"/>
  <c r="D70" i="6"/>
  <c r="C70" i="6"/>
  <c r="B70" i="6"/>
  <c r="A70" i="6"/>
  <c r="M69" i="6"/>
  <c r="K69" i="6"/>
  <c r="J69" i="6"/>
  <c r="I69" i="6"/>
  <c r="H69" i="6"/>
  <c r="G69" i="6"/>
  <c r="F69" i="6"/>
  <c r="E69" i="6"/>
  <c r="D69" i="6"/>
  <c r="C69" i="6"/>
  <c r="B69" i="6"/>
  <c r="A69" i="6"/>
  <c r="M68" i="6"/>
  <c r="K68" i="6"/>
  <c r="J68" i="6"/>
  <c r="I68" i="6"/>
  <c r="H68" i="6"/>
  <c r="G68" i="6"/>
  <c r="F68" i="6"/>
  <c r="E68" i="6"/>
  <c r="D68" i="6"/>
  <c r="C68" i="6"/>
  <c r="B68" i="6"/>
  <c r="A68" i="6"/>
  <c r="M67" i="6"/>
  <c r="K67" i="6"/>
  <c r="J67" i="6"/>
  <c r="I67" i="6"/>
  <c r="H67" i="6"/>
  <c r="G67" i="6"/>
  <c r="F67" i="6"/>
  <c r="E67" i="6"/>
  <c r="D67" i="6"/>
  <c r="C67" i="6"/>
  <c r="B67" i="6"/>
  <c r="A67" i="6"/>
  <c r="M66" i="6"/>
  <c r="K66" i="6"/>
  <c r="J66" i="6"/>
  <c r="I66" i="6"/>
  <c r="H66" i="6"/>
  <c r="G66" i="6"/>
  <c r="F66" i="6"/>
  <c r="E66" i="6"/>
  <c r="D66" i="6"/>
  <c r="C66" i="6"/>
  <c r="B66" i="6"/>
  <c r="A66" i="6"/>
  <c r="M65" i="6"/>
  <c r="K65" i="6"/>
  <c r="J65" i="6"/>
  <c r="I65" i="6"/>
  <c r="H65" i="6"/>
  <c r="G65" i="6"/>
  <c r="F65" i="6"/>
  <c r="E65" i="6"/>
  <c r="D65" i="6"/>
  <c r="C65" i="6"/>
  <c r="B65" i="6"/>
  <c r="A65" i="6"/>
  <c r="M64" i="6"/>
  <c r="K64" i="6"/>
  <c r="J64" i="6"/>
  <c r="I64" i="6"/>
  <c r="H64" i="6"/>
  <c r="G64" i="6"/>
  <c r="F64" i="6"/>
  <c r="E64" i="6"/>
  <c r="D64" i="6"/>
  <c r="C64" i="6"/>
  <c r="B64" i="6"/>
  <c r="A64" i="6"/>
  <c r="M63" i="6"/>
  <c r="K63" i="6"/>
  <c r="J63" i="6"/>
  <c r="I63" i="6"/>
  <c r="H63" i="6"/>
  <c r="G63" i="6"/>
  <c r="F63" i="6"/>
  <c r="E63" i="6"/>
  <c r="D63" i="6"/>
  <c r="C63" i="6"/>
  <c r="B63" i="6"/>
  <c r="A63" i="6"/>
  <c r="M62" i="6"/>
  <c r="K62" i="6"/>
  <c r="J62" i="6"/>
  <c r="I62" i="6"/>
  <c r="H62" i="6"/>
  <c r="G62" i="6"/>
  <c r="F62" i="6"/>
  <c r="E62" i="6"/>
  <c r="D62" i="6"/>
  <c r="C62" i="6"/>
  <c r="B62" i="6"/>
  <c r="A62" i="6"/>
  <c r="M61" i="6"/>
  <c r="K61" i="6"/>
  <c r="J61" i="6"/>
  <c r="I61" i="6"/>
  <c r="H61" i="6"/>
  <c r="G61" i="6"/>
  <c r="F61" i="6"/>
  <c r="E61" i="6"/>
  <c r="D61" i="6"/>
  <c r="C61" i="6"/>
  <c r="B61" i="6"/>
  <c r="A61" i="6"/>
  <c r="M60" i="6"/>
  <c r="K60" i="6"/>
  <c r="J60" i="6"/>
  <c r="I60" i="6"/>
  <c r="H60" i="6"/>
  <c r="G60" i="6"/>
  <c r="F60" i="6"/>
  <c r="E60" i="6"/>
  <c r="D60" i="6"/>
  <c r="C60" i="6"/>
  <c r="B60" i="6"/>
  <c r="A60" i="6"/>
  <c r="M59" i="6"/>
  <c r="K59" i="6"/>
  <c r="J59" i="6"/>
  <c r="I59" i="6"/>
  <c r="H59" i="6"/>
  <c r="G59" i="6"/>
  <c r="F59" i="6"/>
  <c r="E59" i="6"/>
  <c r="D59" i="6"/>
  <c r="C59" i="6"/>
  <c r="B59" i="6"/>
  <c r="A59" i="6"/>
  <c r="M58" i="6"/>
  <c r="K58" i="6"/>
  <c r="J58" i="6"/>
  <c r="I58" i="6"/>
  <c r="H58" i="6"/>
  <c r="G58" i="6"/>
  <c r="F58" i="6"/>
  <c r="E58" i="6"/>
  <c r="D58" i="6"/>
  <c r="C58" i="6"/>
  <c r="B58" i="6"/>
  <c r="A58" i="6"/>
  <c r="M57" i="6"/>
  <c r="K57" i="6"/>
  <c r="J57" i="6"/>
  <c r="I57" i="6"/>
  <c r="H57" i="6"/>
  <c r="G57" i="6"/>
  <c r="F57" i="6"/>
  <c r="E57" i="6"/>
  <c r="D57" i="6"/>
  <c r="C57" i="6"/>
  <c r="B57" i="6"/>
  <c r="A57" i="6"/>
  <c r="M56" i="6"/>
  <c r="K56" i="6"/>
  <c r="J56" i="6"/>
  <c r="I56" i="6"/>
  <c r="H56" i="6"/>
  <c r="G56" i="6"/>
  <c r="F56" i="6"/>
  <c r="E56" i="6"/>
  <c r="D56" i="6"/>
  <c r="C56" i="6"/>
  <c r="B56" i="6"/>
  <c r="A56" i="6"/>
  <c r="M55" i="6"/>
  <c r="K55" i="6"/>
  <c r="J55" i="6"/>
  <c r="I55" i="6"/>
  <c r="H55" i="6"/>
  <c r="G55" i="6"/>
  <c r="F55" i="6"/>
  <c r="E55" i="6"/>
  <c r="D55" i="6"/>
  <c r="C55" i="6"/>
  <c r="B55" i="6"/>
  <c r="A55" i="6"/>
  <c r="M54" i="6"/>
  <c r="K54" i="6"/>
  <c r="J54" i="6"/>
  <c r="I54" i="6"/>
  <c r="H54" i="6"/>
  <c r="G54" i="6"/>
  <c r="F54" i="6"/>
  <c r="E54" i="6"/>
  <c r="D54" i="6"/>
  <c r="C54" i="6"/>
  <c r="B54" i="6"/>
  <c r="A54" i="6"/>
  <c r="M53" i="6"/>
  <c r="K53" i="6"/>
  <c r="J53" i="6"/>
  <c r="I53" i="6"/>
  <c r="H53" i="6"/>
  <c r="G53" i="6"/>
  <c r="F53" i="6"/>
  <c r="E53" i="6"/>
  <c r="D53" i="6"/>
  <c r="C53" i="6"/>
  <c r="B53" i="6"/>
  <c r="A53" i="6"/>
  <c r="M52" i="6"/>
  <c r="K52" i="6"/>
  <c r="J52" i="6"/>
  <c r="I52" i="6"/>
  <c r="H52" i="6"/>
  <c r="G52" i="6"/>
  <c r="F52" i="6"/>
  <c r="E52" i="6"/>
  <c r="D52" i="6"/>
  <c r="C52" i="6"/>
  <c r="B52" i="6"/>
  <c r="A52" i="6"/>
  <c r="M51" i="6"/>
  <c r="K51" i="6"/>
  <c r="J51" i="6"/>
  <c r="I51" i="6"/>
  <c r="H51" i="6"/>
  <c r="G51" i="6"/>
  <c r="F51" i="6"/>
  <c r="E51" i="6"/>
  <c r="D51" i="6"/>
  <c r="C51" i="6"/>
  <c r="B51" i="6"/>
  <c r="A51" i="6"/>
  <c r="M50" i="6"/>
  <c r="K50" i="6"/>
  <c r="J50" i="6"/>
  <c r="I50" i="6"/>
  <c r="H50" i="6"/>
  <c r="G50" i="6"/>
  <c r="F50" i="6"/>
  <c r="E50" i="6"/>
  <c r="D50" i="6"/>
  <c r="C50" i="6"/>
  <c r="B50" i="6"/>
  <c r="A50" i="6"/>
  <c r="M49" i="6"/>
  <c r="K49" i="6"/>
  <c r="J49" i="6"/>
  <c r="I49" i="6"/>
  <c r="H49" i="6"/>
  <c r="G49" i="6"/>
  <c r="F49" i="6"/>
  <c r="E49" i="6"/>
  <c r="D49" i="6"/>
  <c r="C49" i="6"/>
  <c r="B49" i="6"/>
  <c r="A49" i="6"/>
  <c r="M48" i="6"/>
  <c r="K48" i="6"/>
  <c r="J48" i="6"/>
  <c r="I48" i="6"/>
  <c r="H48" i="6"/>
  <c r="G48" i="6"/>
  <c r="F48" i="6"/>
  <c r="E48" i="6"/>
  <c r="D48" i="6"/>
  <c r="C48" i="6"/>
  <c r="B48" i="6"/>
  <c r="A48" i="6"/>
  <c r="M47" i="6"/>
  <c r="K47" i="6"/>
  <c r="J47" i="6"/>
  <c r="I47" i="6"/>
  <c r="H47" i="6"/>
  <c r="G47" i="6"/>
  <c r="F47" i="6"/>
  <c r="E47" i="6"/>
  <c r="D47" i="6"/>
  <c r="C47" i="6"/>
  <c r="B47" i="6"/>
  <c r="A47" i="6"/>
  <c r="M46" i="6"/>
  <c r="K46" i="6"/>
  <c r="J46" i="6"/>
  <c r="I46" i="6"/>
  <c r="H46" i="6"/>
  <c r="G46" i="6"/>
  <c r="F46" i="6"/>
  <c r="E46" i="6"/>
  <c r="D46" i="6"/>
  <c r="C46" i="6"/>
  <c r="B46" i="6"/>
  <c r="A46" i="6"/>
  <c r="M45" i="6"/>
  <c r="K45" i="6"/>
  <c r="J45" i="6"/>
  <c r="I45" i="6"/>
  <c r="H45" i="6"/>
  <c r="G45" i="6"/>
  <c r="F45" i="6"/>
  <c r="E45" i="6"/>
  <c r="D45" i="6"/>
  <c r="C45" i="6"/>
  <c r="B45" i="6"/>
  <c r="A45" i="6"/>
  <c r="M44" i="6"/>
  <c r="K44" i="6"/>
  <c r="J44" i="6"/>
  <c r="I44" i="6"/>
  <c r="H44" i="6"/>
  <c r="G44" i="6"/>
  <c r="F44" i="6"/>
  <c r="E44" i="6"/>
  <c r="D44" i="6"/>
  <c r="C44" i="6"/>
  <c r="B44" i="6"/>
  <c r="A44" i="6"/>
  <c r="M43" i="6"/>
  <c r="K43" i="6"/>
  <c r="J43" i="6"/>
  <c r="I43" i="6"/>
  <c r="H43" i="6"/>
  <c r="G43" i="6"/>
  <c r="F43" i="6"/>
  <c r="E43" i="6"/>
  <c r="D43" i="6"/>
  <c r="C43" i="6"/>
  <c r="B43" i="6"/>
  <c r="A43" i="6"/>
  <c r="M42" i="6"/>
  <c r="K42" i="6"/>
  <c r="J42" i="6"/>
  <c r="I42" i="6"/>
  <c r="H42" i="6"/>
  <c r="G42" i="6"/>
  <c r="F42" i="6"/>
  <c r="E42" i="6"/>
  <c r="D42" i="6"/>
  <c r="C42" i="6"/>
  <c r="B42" i="6"/>
  <c r="A42" i="6"/>
  <c r="M41" i="6"/>
  <c r="M40" i="6"/>
  <c r="M39" i="6"/>
  <c r="M33" i="6"/>
  <c r="A33" i="6"/>
  <c r="M32" i="6"/>
  <c r="A32" i="6"/>
  <c r="M31" i="6"/>
  <c r="A31" i="6"/>
  <c r="M30" i="6"/>
  <c r="A30" i="6"/>
  <c r="M29" i="6"/>
  <c r="M28" i="6"/>
  <c r="M27" i="6"/>
  <c r="A27" i="6"/>
  <c r="M26" i="6"/>
  <c r="A26" i="6"/>
  <c r="M25" i="6"/>
  <c r="A25" i="6"/>
  <c r="M24" i="6"/>
  <c r="A24" i="6"/>
  <c r="M23" i="6"/>
  <c r="A23" i="6"/>
  <c r="M22" i="6"/>
  <c r="A22" i="6"/>
  <c r="M21" i="6"/>
  <c r="A21" i="6"/>
  <c r="M20" i="6"/>
  <c r="A20" i="6"/>
  <c r="M19" i="6"/>
  <c r="A19" i="6"/>
  <c r="M18" i="6"/>
  <c r="A18" i="6"/>
  <c r="M17" i="6"/>
  <c r="A17" i="6"/>
  <c r="M16" i="6"/>
  <c r="A16" i="6"/>
  <c r="M15" i="6"/>
  <c r="A15" i="6"/>
  <c r="M14" i="6"/>
  <c r="A14" i="6"/>
  <c r="M13" i="6"/>
  <c r="A13" i="6"/>
  <c r="M12" i="6"/>
  <c r="A12" i="6"/>
  <c r="M11" i="6"/>
  <c r="A11" i="6"/>
  <c r="M10" i="6"/>
  <c r="A10" i="6"/>
  <c r="M9" i="6"/>
  <c r="A9" i="6"/>
  <c r="M8" i="6"/>
  <c r="A8" i="6"/>
  <c r="M7" i="6"/>
  <c r="M6" i="6"/>
  <c r="A5" i="6"/>
  <c r="F2" i="6"/>
  <c r="D2" i="6"/>
  <c r="B2" i="6"/>
  <c r="A24" i="5"/>
  <c r="G1" i="4"/>
  <c r="A20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A14" i="1"/>
  <c r="A13" i="1"/>
  <c r="A12" i="1"/>
  <c r="A11" i="1"/>
  <c r="A10" i="1"/>
  <c r="A9" i="1"/>
  <c r="A8" i="1"/>
  <c r="A6" i="1"/>
  <c r="A4" i="1"/>
  <c r="A3" i="1"/>
  <c r="A2" i="1"/>
  <c r="B1" i="1"/>
  <c r="C4" i="6" s="1"/>
  <c r="A16" i="1" l="1"/>
  <c r="E1" i="7"/>
  <c r="B2" i="5"/>
  <c r="J1" i="3" l="1"/>
  <c r="B23" i="1" s="1"/>
  <c r="B22" i="1" l="1"/>
  <c r="C1" i="1"/>
  <c r="A2" i="5" l="1"/>
  <c r="A1" i="7"/>
  <c r="A1" i="3"/>
  <c r="A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C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Наименование организации - инициатора заявки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3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ИНН организации - инициатора заявки</t>
        </r>
      </text>
    </comment>
    <comment ref="C4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Номер договора</t>
        </r>
      </text>
    </comment>
    <comment ref="E4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Дата заключения договора.В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Срок действия договора с АО "ММТС-9"</t>
        </r>
        <r>
          <rPr>
            <sz val="9"/>
            <color indexed="81"/>
            <rFont val="Tahoma"/>
            <family val="2"/>
            <charset val="204"/>
          </rPr>
          <t xml:space="preserve">
В формате ДД.ММ.ГГГГ</t>
        </r>
      </text>
    </comment>
    <comment ref="B6" authorId="0" shapeId="0" xr:uid="{00000000-0006-0000-0000-000006000000}">
      <text>
        <r>
          <rPr>
            <sz val="9"/>
            <color indexed="81"/>
            <rFont val="Tahoma"/>
            <family val="2"/>
            <charset val="204"/>
          </rPr>
          <t xml:space="preserve">Выбор из списка помещений
</t>
        </r>
      </text>
    </comment>
    <comment ref="B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Перечень стоек, через ";".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Дата начала производства работ</t>
        </r>
        <r>
          <rPr>
            <sz val="9"/>
            <color indexed="81"/>
            <rFont val="Tahoma"/>
            <family val="2"/>
            <charset val="204"/>
          </rPr>
          <t xml:space="preserve">
В формате ДД.ММ.ГГГГ</t>
        </r>
      </text>
    </comment>
    <comment ref="C9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 xml:space="preserve">Дата окончания производства работ 
</t>
        </r>
        <r>
          <rPr>
            <sz val="9"/>
            <color indexed="81"/>
            <rFont val="Tahoma"/>
            <family val="2"/>
            <charset val="204"/>
          </rPr>
          <t>В формате ДД.ММ.ГГГГ</t>
        </r>
      </text>
    </comment>
    <comment ref="C10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 xml:space="preserve">Цель визита </t>
        </r>
      </text>
    </comment>
    <comment ref="C11" authorId="0" shapeId="0" xr:uid="{00000000-0006-0000-0000-00000B000000}">
      <text>
        <r>
          <rPr>
            <sz val="9"/>
            <color indexed="81"/>
            <rFont val="Tahoma"/>
            <family val="2"/>
            <charset val="204"/>
          </rPr>
          <t>Должность лица, оформившего заявку</t>
        </r>
      </text>
    </comment>
    <comment ref="D11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04"/>
          </rPr>
          <t>ФИО лица, оформившего заявку</t>
        </r>
      </text>
    </comment>
    <comment ref="C12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04"/>
          </rPr>
          <t>Номер заявки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2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04"/>
          </rPr>
          <t>Дата заявки</t>
        </r>
        <r>
          <rPr>
            <sz val="9"/>
            <color indexed="81"/>
            <rFont val="Tahoma"/>
            <family val="2"/>
            <charset val="204"/>
          </rPr>
          <t xml:space="preserve">
В формате ДД.ММ.ГГГГ</t>
        </r>
      </text>
    </comment>
    <comment ref="C13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04"/>
          </rPr>
          <t>Контактный телефон заявителя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F3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Дата рождения.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3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04"/>
          </rPr>
          <t>Дата выдачи.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4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04"/>
          </rPr>
          <t>Дата рождения.
В формате ДД.ММ.ГГГГ</t>
        </r>
      </text>
    </comment>
    <comment ref="J4" authorId="0" shapeId="0" xr:uid="{00000000-0006-0000-0100-000004000000}">
      <text>
        <r>
          <rPr>
            <b/>
            <sz val="9"/>
            <color indexed="81"/>
            <rFont val="Tahoma"/>
            <family val="2"/>
            <charset val="204"/>
          </rPr>
          <t>Дата выдачи.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5" authorId="0" shapeId="0" xr:uid="{00000000-0006-0000-0100-000005000000}">
      <text>
        <r>
          <rPr>
            <b/>
            <sz val="9"/>
            <color indexed="81"/>
            <rFont val="Tahoma"/>
            <family val="2"/>
            <charset val="204"/>
          </rPr>
          <t>Дата рождения.
В формате ДД.ММ.ГГГГ</t>
        </r>
      </text>
    </comment>
    <comment ref="J5" authorId="0" shapeId="0" xr:uid="{00000000-0006-0000-0100-000006000000}">
      <text>
        <r>
          <rPr>
            <b/>
            <sz val="9"/>
            <color indexed="81"/>
            <rFont val="Tahoma"/>
            <family val="2"/>
            <charset val="204"/>
          </rPr>
          <t>Дата выдачи.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6" authorId="0" shapeId="0" xr:uid="{00000000-0006-0000-0100-000007000000}">
      <text>
        <r>
          <rPr>
            <b/>
            <sz val="9"/>
            <color indexed="81"/>
            <rFont val="Tahoma"/>
            <family val="2"/>
            <charset val="204"/>
          </rPr>
          <t>Дата рождения.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6" authorId="0" shapeId="0" xr:uid="{00000000-0006-0000-0100-000008000000}">
      <text>
        <r>
          <rPr>
            <b/>
            <sz val="9"/>
            <color indexed="81"/>
            <rFont val="Tahoma"/>
            <family val="2"/>
            <charset val="204"/>
          </rPr>
          <t>Дата выдачи.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7" authorId="0" shapeId="0" xr:uid="{00000000-0006-0000-0100-000009000000}">
      <text>
        <r>
          <rPr>
            <b/>
            <sz val="9"/>
            <color indexed="81"/>
            <rFont val="Tahoma"/>
            <family val="2"/>
            <charset val="204"/>
          </rPr>
          <t>Дата рождения.
В формате ДД.ММ.ГГГГ</t>
        </r>
      </text>
    </comment>
    <comment ref="J7" authorId="0" shapeId="0" xr:uid="{00000000-0006-0000-0100-00000A000000}">
      <text>
        <r>
          <rPr>
            <b/>
            <sz val="9"/>
            <color indexed="81"/>
            <rFont val="Tahoma"/>
            <family val="2"/>
            <charset val="204"/>
          </rPr>
          <t>Дата выдачи.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8" authorId="0" shapeId="0" xr:uid="{00000000-0006-0000-0100-00000B000000}">
      <text>
        <r>
          <rPr>
            <b/>
            <sz val="9"/>
            <color indexed="81"/>
            <rFont val="Tahoma"/>
            <family val="2"/>
            <charset val="204"/>
          </rPr>
          <t>Дата рождения.
В формате ДД.ММ.ГГГГ</t>
        </r>
      </text>
    </comment>
    <comment ref="J8" authorId="0" shapeId="0" xr:uid="{00000000-0006-0000-0100-00000C000000}">
      <text>
        <r>
          <rPr>
            <b/>
            <sz val="9"/>
            <color indexed="81"/>
            <rFont val="Tahoma"/>
            <family val="2"/>
            <charset val="204"/>
          </rPr>
          <t>Дата выдачи.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9" authorId="0" shapeId="0" xr:uid="{00000000-0006-0000-0100-00000D000000}">
      <text>
        <r>
          <rPr>
            <b/>
            <sz val="9"/>
            <color indexed="81"/>
            <rFont val="Tahoma"/>
            <family val="2"/>
            <charset val="204"/>
          </rPr>
          <t>Дата рождения.
В формате ДД.ММ.ГГГГ</t>
        </r>
      </text>
    </comment>
    <comment ref="J9" authorId="0" shapeId="0" xr:uid="{00000000-0006-0000-0100-00000E000000}">
      <text>
        <r>
          <rPr>
            <b/>
            <sz val="9"/>
            <color indexed="81"/>
            <rFont val="Tahoma"/>
            <family val="2"/>
            <charset val="204"/>
          </rPr>
          <t>Дата выдачи.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0" authorId="0" shapeId="0" xr:uid="{00000000-0006-0000-0100-00000F000000}">
      <text>
        <r>
          <rPr>
            <b/>
            <sz val="9"/>
            <color indexed="81"/>
            <rFont val="Tahoma"/>
            <family val="2"/>
            <charset val="204"/>
          </rPr>
          <t>Дата рождения.
В формате ДД.ММ.ГГГГ</t>
        </r>
      </text>
    </comment>
    <comment ref="J10" authorId="0" shapeId="0" xr:uid="{00000000-0006-0000-0100-000010000000}">
      <text>
        <r>
          <rPr>
            <b/>
            <sz val="9"/>
            <color indexed="81"/>
            <rFont val="Tahoma"/>
            <family val="2"/>
            <charset val="204"/>
          </rPr>
          <t>Дата выдачи.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1" authorId="0" shapeId="0" xr:uid="{00000000-0006-0000-0100-000011000000}">
      <text>
        <r>
          <rPr>
            <b/>
            <sz val="9"/>
            <color indexed="81"/>
            <rFont val="Tahoma"/>
            <family val="2"/>
            <charset val="204"/>
          </rPr>
          <t>Дата рождения.
В формате ДД.ММ.ГГГГ</t>
        </r>
      </text>
    </comment>
    <comment ref="J11" authorId="0" shapeId="0" xr:uid="{00000000-0006-0000-0100-000012000000}">
      <text>
        <r>
          <rPr>
            <b/>
            <sz val="9"/>
            <color indexed="81"/>
            <rFont val="Tahoma"/>
            <family val="2"/>
            <charset val="204"/>
          </rPr>
          <t>Дата выдачи.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2" authorId="0" shapeId="0" xr:uid="{00000000-0006-0000-0100-000013000000}">
      <text>
        <r>
          <rPr>
            <b/>
            <sz val="9"/>
            <color indexed="81"/>
            <rFont val="Tahoma"/>
            <family val="2"/>
            <charset val="204"/>
          </rPr>
          <t>Дата рождения.
В формате ДД.ММ.ГГГГ</t>
        </r>
      </text>
    </comment>
    <comment ref="J12" authorId="0" shapeId="0" xr:uid="{00000000-0006-0000-0100-000014000000}">
      <text>
        <r>
          <rPr>
            <b/>
            <sz val="9"/>
            <color indexed="81"/>
            <rFont val="Tahoma"/>
            <family val="2"/>
            <charset val="204"/>
          </rPr>
          <t>Дата выдачи.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3" authorId="0" shapeId="0" xr:uid="{00000000-0006-0000-0100-000015000000}">
      <text>
        <r>
          <rPr>
            <b/>
            <sz val="9"/>
            <color indexed="81"/>
            <rFont val="Tahoma"/>
            <family val="2"/>
            <charset val="204"/>
          </rPr>
          <t>Дата рождения.
В формате ДД.ММ.ГГГГ</t>
        </r>
      </text>
    </comment>
    <comment ref="J13" authorId="0" shapeId="0" xr:uid="{00000000-0006-0000-0100-000016000000}">
      <text>
        <r>
          <rPr>
            <b/>
            <sz val="9"/>
            <color indexed="81"/>
            <rFont val="Tahoma"/>
            <family val="2"/>
            <charset val="204"/>
          </rPr>
          <t>Дата выдачи.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4" authorId="0" shapeId="0" xr:uid="{00000000-0006-0000-0100-000017000000}">
      <text>
        <r>
          <rPr>
            <b/>
            <sz val="9"/>
            <color indexed="81"/>
            <rFont val="Tahoma"/>
            <family val="2"/>
            <charset val="204"/>
          </rPr>
          <t>Дата рождения.
В формате ДД.ММ.ГГГГ</t>
        </r>
      </text>
    </comment>
    <comment ref="J14" authorId="0" shapeId="0" xr:uid="{00000000-0006-0000-0100-000018000000}">
      <text>
        <r>
          <rPr>
            <b/>
            <sz val="9"/>
            <color indexed="81"/>
            <rFont val="Tahoma"/>
            <family val="2"/>
            <charset val="204"/>
          </rPr>
          <t>Дата выдачи.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5" authorId="0" shapeId="0" xr:uid="{00000000-0006-0000-0100-000019000000}">
      <text>
        <r>
          <rPr>
            <b/>
            <sz val="9"/>
            <color indexed="81"/>
            <rFont val="Tahoma"/>
            <family val="2"/>
            <charset val="204"/>
          </rPr>
          <t>Дата рождения.
В формате ДД.ММ.ГГГГ</t>
        </r>
      </text>
    </comment>
    <comment ref="J15" authorId="0" shapeId="0" xr:uid="{00000000-0006-0000-0100-00001A000000}">
      <text>
        <r>
          <rPr>
            <b/>
            <sz val="9"/>
            <color indexed="81"/>
            <rFont val="Tahoma"/>
            <family val="2"/>
            <charset val="204"/>
          </rPr>
          <t>Дата выдачи.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6" authorId="0" shapeId="0" xr:uid="{00000000-0006-0000-0100-00001B000000}">
      <text>
        <r>
          <rPr>
            <b/>
            <sz val="9"/>
            <color indexed="81"/>
            <rFont val="Tahoma"/>
            <family val="2"/>
            <charset val="204"/>
          </rPr>
          <t>Дата рождения.
В формате ДД.ММ.ГГГГ</t>
        </r>
      </text>
    </comment>
    <comment ref="J16" authorId="0" shapeId="0" xr:uid="{00000000-0006-0000-0100-00001C000000}">
      <text>
        <r>
          <rPr>
            <b/>
            <sz val="9"/>
            <color indexed="81"/>
            <rFont val="Tahoma"/>
            <family val="2"/>
            <charset val="204"/>
          </rPr>
          <t>Дата выдачи.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7" authorId="0" shapeId="0" xr:uid="{00000000-0006-0000-0100-00001D000000}">
      <text>
        <r>
          <rPr>
            <b/>
            <sz val="9"/>
            <color indexed="81"/>
            <rFont val="Tahoma"/>
            <family val="2"/>
            <charset val="204"/>
          </rPr>
          <t>Дата рождения.
В формате ДД.ММ.ГГГГ</t>
        </r>
      </text>
    </comment>
    <comment ref="J17" authorId="0" shapeId="0" xr:uid="{00000000-0006-0000-0100-00001E000000}">
      <text>
        <r>
          <rPr>
            <b/>
            <sz val="9"/>
            <color indexed="81"/>
            <rFont val="Tahoma"/>
            <family val="2"/>
            <charset val="204"/>
          </rPr>
          <t>Дата выдачи.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8" authorId="0" shapeId="0" xr:uid="{00000000-0006-0000-0100-00001F000000}">
      <text>
        <r>
          <rPr>
            <b/>
            <sz val="9"/>
            <color indexed="81"/>
            <rFont val="Tahoma"/>
            <family val="2"/>
            <charset val="204"/>
          </rPr>
          <t>Дата рождения.
В формате ДД.ММ.ГГГГ</t>
        </r>
      </text>
    </comment>
    <comment ref="J18" authorId="0" shapeId="0" xr:uid="{00000000-0006-0000-0100-000020000000}">
      <text>
        <r>
          <rPr>
            <b/>
            <sz val="9"/>
            <color indexed="81"/>
            <rFont val="Tahoma"/>
            <family val="2"/>
            <charset val="204"/>
          </rPr>
          <t>Дата выдачи.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9" authorId="0" shapeId="0" xr:uid="{00000000-0006-0000-0100-000021000000}">
      <text>
        <r>
          <rPr>
            <b/>
            <sz val="9"/>
            <color indexed="81"/>
            <rFont val="Tahoma"/>
            <family val="2"/>
            <charset val="204"/>
          </rPr>
          <t>Дата рождения.
В формате ДД.ММ.ГГГГ</t>
        </r>
      </text>
    </comment>
    <comment ref="J19" authorId="0" shapeId="0" xr:uid="{00000000-0006-0000-0100-000022000000}">
      <text>
        <r>
          <rPr>
            <b/>
            <sz val="9"/>
            <color indexed="81"/>
            <rFont val="Tahoma"/>
            <family val="2"/>
            <charset val="204"/>
          </rPr>
          <t>Дата выдачи.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20" authorId="0" shapeId="0" xr:uid="{00000000-0006-0000-0100-000023000000}">
      <text>
        <r>
          <rPr>
            <b/>
            <sz val="9"/>
            <color indexed="81"/>
            <rFont val="Tahoma"/>
            <family val="2"/>
            <charset val="204"/>
          </rPr>
          <t>Дата рождения.
В формате ДД.ММ.ГГГГ</t>
        </r>
      </text>
    </comment>
    <comment ref="J20" authorId="0" shapeId="0" xr:uid="{00000000-0006-0000-0100-000024000000}">
      <text>
        <r>
          <rPr>
            <b/>
            <sz val="9"/>
            <color indexed="81"/>
            <rFont val="Tahoma"/>
            <family val="2"/>
            <charset val="204"/>
          </rPr>
          <t>Дата выдачи.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21" authorId="0" shapeId="0" xr:uid="{00000000-0006-0000-0100-000025000000}">
      <text>
        <r>
          <rPr>
            <b/>
            <sz val="9"/>
            <color indexed="81"/>
            <rFont val="Tahoma"/>
            <family val="2"/>
            <charset val="204"/>
          </rPr>
          <t>Дата рождения.
В формате ДД.ММ.ГГГГ</t>
        </r>
      </text>
    </comment>
    <comment ref="J21" authorId="0" shapeId="0" xr:uid="{00000000-0006-0000-0100-000026000000}">
      <text>
        <r>
          <rPr>
            <b/>
            <sz val="9"/>
            <color indexed="81"/>
            <rFont val="Tahoma"/>
            <family val="2"/>
            <charset val="204"/>
          </rPr>
          <t>Дата выдачи.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22" authorId="0" shapeId="0" xr:uid="{00000000-0006-0000-0100-000027000000}">
      <text>
        <r>
          <rPr>
            <b/>
            <sz val="9"/>
            <color indexed="81"/>
            <rFont val="Tahoma"/>
            <family val="2"/>
            <charset val="204"/>
          </rPr>
          <t>Дата рождения.
В формате ДД.ММ.ГГГГ</t>
        </r>
      </text>
    </comment>
    <comment ref="J22" authorId="0" shapeId="0" xr:uid="{00000000-0006-0000-0100-000028000000}">
      <text>
        <r>
          <rPr>
            <b/>
            <sz val="9"/>
            <color indexed="81"/>
            <rFont val="Tahoma"/>
            <family val="2"/>
            <charset val="204"/>
          </rPr>
          <t>Дата выдачи.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D4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04"/>
          </rPr>
          <t>Указать только Гос. номер автотранспортного средства</t>
        </r>
      </text>
    </comment>
    <comment ref="H4" authorId="0" shapeId="0" xr:uid="{00000000-0006-0000-0300-000002000000}">
      <text>
        <r>
          <rPr>
            <b/>
            <sz val="9"/>
            <color indexed="81"/>
            <rFont val="Tahoma"/>
            <family val="2"/>
            <charset val="204"/>
          </rPr>
          <t>Дата рождения.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4" authorId="0" shapeId="0" xr:uid="{00000000-0006-0000-0300-000003000000}">
      <text>
        <r>
          <rPr>
            <b/>
            <sz val="9"/>
            <color indexed="81"/>
            <rFont val="Tahoma"/>
            <family val="2"/>
            <charset val="204"/>
          </rPr>
          <t>Дата выдачи.
В формате ДД.ММ.ГГГГ</t>
        </r>
      </text>
    </comment>
    <comment ref="D5" authorId="0" shapeId="0" xr:uid="{00000000-0006-0000-0300-000004000000}">
      <text>
        <r>
          <rPr>
            <b/>
            <sz val="9"/>
            <color indexed="81"/>
            <rFont val="Tahoma"/>
            <family val="2"/>
            <charset val="204"/>
          </rPr>
          <t>Указать только Гос. номер автотранспортного средства</t>
        </r>
      </text>
    </comment>
    <comment ref="H5" authorId="0" shapeId="0" xr:uid="{00000000-0006-0000-0300-000005000000}">
      <text>
        <r>
          <rPr>
            <b/>
            <sz val="9"/>
            <color indexed="81"/>
            <rFont val="Tahoma"/>
            <family val="2"/>
            <charset val="204"/>
          </rPr>
          <t>Дата рождения.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5" authorId="0" shapeId="0" xr:uid="{00000000-0006-0000-0300-000006000000}">
      <text>
        <r>
          <rPr>
            <b/>
            <sz val="9"/>
            <color indexed="81"/>
            <rFont val="Tahoma"/>
            <family val="2"/>
            <charset val="204"/>
          </rPr>
          <t>Дата выдачи.
В формате ДД.ММ.ГГГГ</t>
        </r>
      </text>
    </comment>
    <comment ref="D6" authorId="0" shapeId="0" xr:uid="{00000000-0006-0000-0300-000007000000}">
      <text>
        <r>
          <rPr>
            <b/>
            <sz val="9"/>
            <color indexed="81"/>
            <rFont val="Tahoma"/>
            <family val="2"/>
            <charset val="204"/>
          </rPr>
          <t>Указать только Гос. номер автотранспортного средства</t>
        </r>
      </text>
    </comment>
    <comment ref="H6" authorId="0" shapeId="0" xr:uid="{00000000-0006-0000-0300-000008000000}">
      <text>
        <r>
          <rPr>
            <b/>
            <sz val="9"/>
            <color indexed="81"/>
            <rFont val="Tahoma"/>
            <family val="2"/>
            <charset val="204"/>
          </rPr>
          <t>Дата рождения.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6" authorId="0" shapeId="0" xr:uid="{00000000-0006-0000-0300-000009000000}">
      <text>
        <r>
          <rPr>
            <b/>
            <sz val="9"/>
            <color indexed="81"/>
            <rFont val="Tahoma"/>
            <family val="2"/>
            <charset val="204"/>
          </rPr>
          <t>Дата выдачи.
В формате ДД.ММ.ГГГГ</t>
        </r>
      </text>
    </comment>
    <comment ref="D7" authorId="0" shapeId="0" xr:uid="{00000000-0006-0000-0300-00000A000000}">
      <text>
        <r>
          <rPr>
            <b/>
            <sz val="9"/>
            <color indexed="81"/>
            <rFont val="Tahoma"/>
            <family val="2"/>
            <charset val="204"/>
          </rPr>
          <t>Указать только Гос. номер автотранспортного средства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7" authorId="0" shapeId="0" xr:uid="{00000000-0006-0000-0300-00000B000000}">
      <text>
        <r>
          <rPr>
            <b/>
            <sz val="9"/>
            <color indexed="81"/>
            <rFont val="Tahoma"/>
            <family val="2"/>
            <charset val="204"/>
          </rPr>
          <t>Дата рождения.
В формате ДД.ММ.ГГГГ</t>
        </r>
      </text>
    </comment>
    <comment ref="L7" authorId="0" shapeId="0" xr:uid="{00000000-0006-0000-0300-00000C000000}">
      <text>
        <r>
          <rPr>
            <b/>
            <sz val="9"/>
            <color indexed="81"/>
            <rFont val="Tahoma"/>
            <family val="2"/>
            <charset val="204"/>
          </rPr>
          <t>Дата выдачи.
В формате ДД.ММ.ГГГГ</t>
        </r>
      </text>
    </comment>
    <comment ref="D8" authorId="0" shapeId="0" xr:uid="{00000000-0006-0000-0300-00000D000000}">
      <text>
        <r>
          <rPr>
            <b/>
            <sz val="9"/>
            <color indexed="81"/>
            <rFont val="Tahoma"/>
            <family val="2"/>
            <charset val="204"/>
          </rPr>
          <t>Указать только Гос. номер автотранспортного средства</t>
        </r>
      </text>
    </comment>
    <comment ref="H8" authorId="0" shapeId="0" xr:uid="{00000000-0006-0000-0300-00000E000000}">
      <text>
        <r>
          <rPr>
            <b/>
            <sz val="9"/>
            <color indexed="81"/>
            <rFont val="Tahoma"/>
            <family val="2"/>
            <charset val="204"/>
          </rPr>
          <t>Дата рождения.
В формате ДД.ММ.ГГГГ</t>
        </r>
      </text>
    </comment>
    <comment ref="L8" authorId="0" shapeId="0" xr:uid="{00000000-0006-0000-0300-00000F000000}">
      <text>
        <r>
          <rPr>
            <b/>
            <sz val="9"/>
            <color indexed="81"/>
            <rFont val="Tahoma"/>
            <family val="2"/>
            <charset val="204"/>
          </rPr>
          <t>Дата выдачи.
В формате ДД.ММ.ГГГГ</t>
        </r>
      </text>
    </comment>
    <comment ref="D9" authorId="0" shapeId="0" xr:uid="{00000000-0006-0000-0300-000010000000}">
      <text>
        <r>
          <rPr>
            <b/>
            <sz val="9"/>
            <color indexed="81"/>
            <rFont val="Tahoma"/>
            <charset val="1"/>
          </rPr>
          <t>Указать только Гос. номер автотранспортного средства</t>
        </r>
      </text>
    </comment>
    <comment ref="H9" authorId="0" shapeId="0" xr:uid="{00000000-0006-0000-0300-000011000000}">
      <text>
        <r>
          <rPr>
            <b/>
            <sz val="9"/>
            <color indexed="81"/>
            <rFont val="Tahoma"/>
            <family val="2"/>
            <charset val="204"/>
          </rPr>
          <t>Дата рождения.
В формате ДД.ММ.ГГГГ</t>
        </r>
      </text>
    </comment>
    <comment ref="L9" authorId="0" shapeId="0" xr:uid="{00000000-0006-0000-0300-000012000000}">
      <text>
        <r>
          <rPr>
            <b/>
            <sz val="9"/>
            <color indexed="81"/>
            <rFont val="Tahoma"/>
            <family val="2"/>
            <charset val="204"/>
          </rPr>
          <t>Дата выдачи.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0" authorId="0" shapeId="0" xr:uid="{00000000-0006-0000-0300-000013000000}">
      <text>
        <r>
          <rPr>
            <b/>
            <sz val="9"/>
            <color indexed="81"/>
            <rFont val="Tahoma"/>
            <charset val="1"/>
          </rPr>
          <t>Указать только Гос. номер автотранспортного средства</t>
        </r>
      </text>
    </comment>
    <comment ref="H10" authorId="0" shapeId="0" xr:uid="{00000000-0006-0000-0300-000014000000}">
      <text>
        <r>
          <rPr>
            <b/>
            <sz val="9"/>
            <color indexed="81"/>
            <rFont val="Tahoma"/>
            <family val="2"/>
            <charset val="204"/>
          </rPr>
          <t>Дата рождения.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10" authorId="0" shapeId="0" xr:uid="{00000000-0006-0000-0300-000015000000}">
      <text>
        <r>
          <rPr>
            <b/>
            <sz val="9"/>
            <color indexed="81"/>
            <rFont val="Tahoma"/>
            <family val="2"/>
            <charset val="204"/>
          </rPr>
          <t>Дата выдачи.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1" authorId="0" shapeId="0" xr:uid="{00000000-0006-0000-0300-000016000000}">
      <text>
        <r>
          <rPr>
            <b/>
            <sz val="9"/>
            <color indexed="81"/>
            <rFont val="Tahoma"/>
            <charset val="1"/>
          </rPr>
          <t>Указать только Гос. номер автотранспортного средства</t>
        </r>
      </text>
    </comment>
    <comment ref="H11" authorId="0" shapeId="0" xr:uid="{00000000-0006-0000-0300-000017000000}">
      <text>
        <r>
          <rPr>
            <b/>
            <sz val="9"/>
            <color indexed="81"/>
            <rFont val="Tahoma"/>
            <family val="2"/>
            <charset val="204"/>
          </rPr>
          <t>Дата рождения.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11" authorId="0" shapeId="0" xr:uid="{00000000-0006-0000-0300-000018000000}">
      <text>
        <r>
          <rPr>
            <b/>
            <sz val="9"/>
            <color indexed="81"/>
            <rFont val="Tahoma"/>
            <family val="2"/>
            <charset val="204"/>
          </rPr>
          <t>Дата выдачи.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2" authorId="0" shapeId="0" xr:uid="{00000000-0006-0000-0300-000019000000}">
      <text>
        <r>
          <rPr>
            <b/>
            <sz val="9"/>
            <color indexed="81"/>
            <rFont val="Tahoma"/>
            <charset val="1"/>
          </rPr>
          <t>Указать только Гос. номер автотранспортного средства</t>
        </r>
      </text>
    </comment>
    <comment ref="H12" authorId="0" shapeId="0" xr:uid="{00000000-0006-0000-0300-00001A000000}">
      <text>
        <r>
          <rPr>
            <b/>
            <sz val="9"/>
            <color indexed="81"/>
            <rFont val="Tahoma"/>
            <family val="2"/>
            <charset val="204"/>
          </rPr>
          <t>Дата рождения.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12" authorId="0" shapeId="0" xr:uid="{00000000-0006-0000-0300-00001B000000}">
      <text>
        <r>
          <rPr>
            <b/>
            <sz val="9"/>
            <color indexed="81"/>
            <rFont val="Tahoma"/>
            <family val="2"/>
            <charset val="204"/>
          </rPr>
          <t>Дата выдачи.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3" authorId="0" shapeId="0" xr:uid="{00000000-0006-0000-0300-00001C000000}">
      <text>
        <r>
          <rPr>
            <b/>
            <sz val="9"/>
            <color indexed="81"/>
            <rFont val="Tahoma"/>
            <charset val="1"/>
          </rPr>
          <t>Указать только Гос. номер автотранспортного средства</t>
        </r>
      </text>
    </comment>
    <comment ref="H13" authorId="0" shapeId="0" xr:uid="{00000000-0006-0000-0300-00001D000000}">
      <text>
        <r>
          <rPr>
            <b/>
            <sz val="9"/>
            <color indexed="81"/>
            <rFont val="Tahoma"/>
            <family val="2"/>
            <charset val="204"/>
          </rPr>
          <t>Дата рождения.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13" authorId="0" shapeId="0" xr:uid="{00000000-0006-0000-0300-00001E000000}">
      <text>
        <r>
          <rPr>
            <b/>
            <sz val="9"/>
            <color indexed="81"/>
            <rFont val="Tahoma"/>
            <family val="2"/>
            <charset val="204"/>
          </rPr>
          <t>Дата выдачи.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G3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04"/>
          </rPr>
          <t>В формате ДД.ММ.ГГГГ</t>
        </r>
      </text>
    </comment>
    <comment ref="G4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204"/>
          </rPr>
          <t>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5" authorId="0" shapeId="0" xr:uid="{00000000-0006-0000-0400-000003000000}">
      <text>
        <r>
          <rPr>
            <b/>
            <sz val="9"/>
            <color indexed="81"/>
            <rFont val="Tahoma"/>
            <family val="2"/>
            <charset val="204"/>
          </rPr>
          <t>В формате ДД.ММ.ГГГГ</t>
        </r>
      </text>
    </comment>
    <comment ref="G6" authorId="0" shapeId="0" xr:uid="{00000000-0006-0000-0400-000004000000}">
      <text>
        <r>
          <rPr>
            <b/>
            <sz val="9"/>
            <color indexed="81"/>
            <rFont val="Tahoma"/>
            <family val="2"/>
            <charset val="204"/>
          </rPr>
          <t>В формате ДД.ММ.ГГГГ</t>
        </r>
      </text>
    </comment>
    <comment ref="G7" authorId="0" shapeId="0" xr:uid="{00000000-0006-0000-0400-000005000000}">
      <text>
        <r>
          <rPr>
            <b/>
            <sz val="9"/>
            <color indexed="81"/>
            <rFont val="Tahoma"/>
            <family val="2"/>
            <charset val="204"/>
          </rPr>
          <t>В формате ДД.ММ.ГГГГ</t>
        </r>
      </text>
    </comment>
    <comment ref="G8" authorId="0" shapeId="0" xr:uid="{00000000-0006-0000-0400-000006000000}">
      <text>
        <r>
          <rPr>
            <b/>
            <sz val="9"/>
            <color indexed="81"/>
            <rFont val="Tahoma"/>
            <family val="2"/>
            <charset val="204"/>
          </rPr>
          <t>В формате ДД.ММ.ГГГГ</t>
        </r>
      </text>
    </comment>
    <comment ref="G9" authorId="0" shapeId="0" xr:uid="{00000000-0006-0000-0400-000007000000}">
      <text>
        <r>
          <rPr>
            <b/>
            <sz val="9"/>
            <color indexed="81"/>
            <rFont val="Tahoma"/>
            <family val="2"/>
            <charset val="204"/>
          </rPr>
          <t>В формате ДД.ММ.ГГГГ</t>
        </r>
      </text>
    </comment>
    <comment ref="G10" authorId="0" shapeId="0" xr:uid="{00000000-0006-0000-0400-000008000000}">
      <text>
        <r>
          <rPr>
            <b/>
            <sz val="9"/>
            <color indexed="81"/>
            <rFont val="Tahoma"/>
            <family val="2"/>
            <charset val="204"/>
          </rPr>
          <t>В формате ДД.ММ.ГГГГ</t>
        </r>
      </text>
    </comment>
    <comment ref="G11" authorId="0" shapeId="0" xr:uid="{00000000-0006-0000-0400-000009000000}">
      <text>
        <r>
          <rPr>
            <b/>
            <sz val="9"/>
            <color indexed="81"/>
            <rFont val="Tahoma"/>
            <family val="2"/>
            <charset val="204"/>
          </rPr>
          <t>В формате ДД.ММ.ГГГГ</t>
        </r>
      </text>
    </comment>
    <comment ref="G12" authorId="0" shapeId="0" xr:uid="{00000000-0006-0000-0400-00000A000000}">
      <text>
        <r>
          <rPr>
            <b/>
            <sz val="9"/>
            <color indexed="81"/>
            <rFont val="Tahoma"/>
            <family val="2"/>
            <charset val="204"/>
          </rPr>
          <t>В формате ДД.ММ.ГГГГ</t>
        </r>
      </text>
    </comment>
    <comment ref="G13" authorId="0" shapeId="0" xr:uid="{00000000-0006-0000-0400-00000B000000}">
      <text>
        <r>
          <rPr>
            <b/>
            <sz val="9"/>
            <color indexed="81"/>
            <rFont val="Tahoma"/>
            <family val="2"/>
            <charset val="204"/>
          </rPr>
          <t>В формате ДД.ММ.ГГГГ</t>
        </r>
      </text>
    </comment>
    <comment ref="G14" authorId="0" shapeId="0" xr:uid="{00000000-0006-0000-0400-00000C000000}">
      <text>
        <r>
          <rPr>
            <b/>
            <sz val="9"/>
            <color indexed="81"/>
            <rFont val="Tahoma"/>
            <family val="2"/>
            <charset val="204"/>
          </rPr>
          <t>В формате ДД.ММ.ГГГГ</t>
        </r>
      </text>
    </comment>
    <comment ref="G15" authorId="0" shapeId="0" xr:uid="{00000000-0006-0000-0400-00000D000000}">
      <text>
        <r>
          <rPr>
            <b/>
            <sz val="9"/>
            <color indexed="81"/>
            <rFont val="Tahoma"/>
            <family val="2"/>
            <charset val="204"/>
          </rPr>
          <t>В формате ДД.ММ.ГГГГ</t>
        </r>
      </text>
    </comment>
    <comment ref="G16" authorId="0" shapeId="0" xr:uid="{00000000-0006-0000-0400-00000E000000}">
      <text>
        <r>
          <rPr>
            <b/>
            <sz val="9"/>
            <color indexed="81"/>
            <rFont val="Tahoma"/>
            <family val="2"/>
            <charset val="204"/>
          </rPr>
          <t>В формате ДД.ММ.ГГГГ</t>
        </r>
      </text>
    </comment>
    <comment ref="G17" authorId="0" shapeId="0" xr:uid="{00000000-0006-0000-0400-00000F000000}">
      <text>
        <r>
          <rPr>
            <b/>
            <sz val="9"/>
            <color indexed="81"/>
            <rFont val="Tahoma"/>
            <family val="2"/>
            <charset val="204"/>
          </rPr>
          <t>В формате ДД.ММ.ГГГГ</t>
        </r>
      </text>
    </comment>
    <comment ref="G18" authorId="0" shapeId="0" xr:uid="{00000000-0006-0000-0400-000010000000}">
      <text>
        <r>
          <rPr>
            <b/>
            <sz val="9"/>
            <color indexed="81"/>
            <rFont val="Tahoma"/>
            <family val="2"/>
            <charset val="204"/>
          </rPr>
          <t>В формате ДД.ММ.ГГГГ</t>
        </r>
      </text>
    </comment>
    <comment ref="G19" authorId="0" shapeId="0" xr:uid="{00000000-0006-0000-0400-000011000000}">
      <text>
        <r>
          <rPr>
            <b/>
            <sz val="9"/>
            <color indexed="81"/>
            <rFont val="Tahoma"/>
            <family val="2"/>
            <charset val="204"/>
          </rPr>
          <t>В формате ДД.ММ.ГГГГ</t>
        </r>
      </text>
    </comment>
    <comment ref="G20" authorId="0" shapeId="0" xr:uid="{00000000-0006-0000-0400-000012000000}">
      <text>
        <r>
          <rPr>
            <b/>
            <sz val="9"/>
            <color indexed="81"/>
            <rFont val="Tahoma"/>
            <family val="2"/>
            <charset val="204"/>
          </rPr>
          <t>В формате ДД.ММ.ГГГГ</t>
        </r>
      </text>
    </comment>
    <comment ref="G21" authorId="0" shapeId="0" xr:uid="{00000000-0006-0000-0400-000013000000}">
      <text>
        <r>
          <rPr>
            <b/>
            <sz val="9"/>
            <color indexed="81"/>
            <rFont val="Tahoma"/>
            <family val="2"/>
            <charset val="204"/>
          </rPr>
          <t>В формате ДД.ММ.ГГГГ</t>
        </r>
      </text>
    </comment>
    <comment ref="G22" authorId="0" shapeId="0" xr:uid="{00000000-0006-0000-0400-000014000000}">
      <text>
        <r>
          <rPr>
            <b/>
            <sz val="9"/>
            <color indexed="81"/>
            <rFont val="Tahoma"/>
            <family val="2"/>
            <charset val="204"/>
          </rPr>
          <t>В формате ДД.ММ.ГГГГ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K44" authorId="0" shapeId="0" xr:uid="{00000000-0006-0000-0500-000001000000}">
      <text>
        <r>
          <rPr>
            <sz val="9"/>
            <color indexed="81"/>
            <rFont val="Tahoma"/>
            <family val="2"/>
            <charset val="204"/>
          </rPr>
          <t xml:space="preserve">Внос или вынос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K40" authorId="0" shapeId="0" xr:uid="{00000000-0006-0000-0600-000001000000}">
      <text>
        <r>
          <rPr>
            <sz val="9"/>
            <color indexed="81"/>
            <rFont val="Tahoma"/>
            <family val="2"/>
            <charset val="204"/>
          </rPr>
          <t xml:space="preserve">Внос или вынос
</t>
        </r>
      </text>
    </comment>
  </commentList>
</comments>
</file>

<file path=xl/sharedStrings.xml><?xml version="1.0" encoding="utf-8"?>
<sst xmlns="http://schemas.openxmlformats.org/spreadsheetml/2006/main" count="780" uniqueCount="683">
  <si>
    <t>Фамилия</t>
  </si>
  <si>
    <t>Имя</t>
  </si>
  <si>
    <t>Отчество</t>
  </si>
  <si>
    <t>серия документа, удостоверяющего личность</t>
  </si>
  <si>
    <t>номер документа, удостоверяющего личность</t>
  </si>
  <si>
    <t xml:space="preserve">дата выдачи документа, удостоверяющего личность </t>
  </si>
  <si>
    <t>Наименование организации - инициатора заявки</t>
  </si>
  <si>
    <t>Срок действия договора с АО "ММТС-9", для исполнения обязательств по которому осуществляется заявка</t>
  </si>
  <si>
    <t>Помещения Объекта АО "ММТС-9", в которые необходим доступ</t>
  </si>
  <si>
    <t>Дата начала производства работ</t>
  </si>
  <si>
    <t xml:space="preserve">Дата окончания производства работ </t>
  </si>
  <si>
    <t xml:space="preserve">Наименование организации, в которой работает посетитель </t>
  </si>
  <si>
    <t xml:space="preserve">Цель визита </t>
  </si>
  <si>
    <t>Примечание</t>
  </si>
  <si>
    <t>№ п/п</t>
  </si>
  <si>
    <t>Группа по электро-безопасности</t>
  </si>
  <si>
    <t>от</t>
  </si>
  <si>
    <t>установка дополнительного оборудования</t>
  </si>
  <si>
    <t>Крыша 3-й блок</t>
  </si>
  <si>
    <t>Подвальная часть</t>
  </si>
  <si>
    <t>Кабельная шахта №1</t>
  </si>
  <si>
    <t>Кабельная шахта №2</t>
  </si>
  <si>
    <t>Кабельная шахта №3</t>
  </si>
  <si>
    <t>Кабельная шахта №4</t>
  </si>
  <si>
    <t>Крыша 4-й блок</t>
  </si>
  <si>
    <t>3 эт. 1 бл. пом. №29</t>
  </si>
  <si>
    <t>3 эт. 2 бл. пом. №301</t>
  </si>
  <si>
    <t>3 эт. 2 бл. пом. №39</t>
  </si>
  <si>
    <t>4 эт. 2 бл. пом. №48</t>
  </si>
  <si>
    <t>5 эт. 2 бл. пом. №37</t>
  </si>
  <si>
    <t>6 эт. 2 бл. пом. №38</t>
  </si>
  <si>
    <t>7 эт. 1 бл. пом. №29</t>
  </si>
  <si>
    <t>7 эт. 2 бл. пом. №704</t>
  </si>
  <si>
    <t>10 эт. 1 бл. пом. №30</t>
  </si>
  <si>
    <t>10 эт. 2 бл. пом. №38</t>
  </si>
  <si>
    <t>11 эт. 1 бл. пом. №1129</t>
  </si>
  <si>
    <t>12 эт. 1 бл. пом. №12.28</t>
  </si>
  <si>
    <t>цок. этаж пом. №31</t>
  </si>
  <si>
    <t>цок. этаж пом. №8</t>
  </si>
  <si>
    <t>наименование органа, выдавшего документ, удостоверяющий личность</t>
  </si>
  <si>
    <t>Номер удостоверения по электро-безопасности</t>
  </si>
  <si>
    <t>Дата рождения</t>
  </si>
  <si>
    <t>Номер и дата договора с АО "ММТС-9", для исполнения обязательств по которому осуществляется заявка</t>
  </si>
  <si>
    <t>Должность и ФИО лица, оформившего заявку</t>
  </si>
  <si>
    <t>Генеральный директор</t>
  </si>
  <si>
    <t>Иванов П.П.</t>
  </si>
  <si>
    <t>Наименование</t>
  </si>
  <si>
    <t>Модель</t>
  </si>
  <si>
    <t>Серийный номер</t>
  </si>
  <si>
    <t>Количество</t>
  </si>
  <si>
    <t>Единицы</t>
  </si>
  <si>
    <t>Внос / вынос ТМЦ</t>
  </si>
  <si>
    <t>Марка</t>
  </si>
  <si>
    <t xml:space="preserve">Наименование организации, в которой работает водитель </t>
  </si>
  <si>
    <t>Данные водителя</t>
  </si>
  <si>
    <t xml:space="preserve">Гос. номер автотранспортного средства, используемого для ввоза / вывоза ТМЦ  </t>
  </si>
  <si>
    <t>АФГАНИСТАН</t>
  </si>
  <si>
    <t>АЛБАНИЯ</t>
  </si>
  <si>
    <t>АНТАРКТИДА</t>
  </si>
  <si>
    <t>АЛЖИР</t>
  </si>
  <si>
    <t>АМЕРИКАНСКОЕ САМОА</t>
  </si>
  <si>
    <t>АНДОРРА</t>
  </si>
  <si>
    <t>АНГОЛА</t>
  </si>
  <si>
    <t>АНТИГУА И БАРБУДА</t>
  </si>
  <si>
    <t>АЗЕРБАЙДЖАН</t>
  </si>
  <si>
    <t>АРГЕНТИНА</t>
  </si>
  <si>
    <t>АВСТРАЛИЯ</t>
  </si>
  <si>
    <t>АВСТРИЯ</t>
  </si>
  <si>
    <t>БАГАМЫ</t>
  </si>
  <si>
    <t>БАХРЕЙН</t>
  </si>
  <si>
    <t>БАНГЛАДЕШ</t>
  </si>
  <si>
    <t>АРМЕНИЯ</t>
  </si>
  <si>
    <t>БАРБАДОС</t>
  </si>
  <si>
    <t>БЕЛЬГИЯ</t>
  </si>
  <si>
    <t>БЕРМУДЫ</t>
  </si>
  <si>
    <t>БУТАН</t>
  </si>
  <si>
    <t>БОЛИВИЯ, МНОГОНАЦИОНАЛЬНОЕ ГОСУДАРСТВО</t>
  </si>
  <si>
    <t>БОСНИЯ И ГЕРЦЕГОВИНА</t>
  </si>
  <si>
    <t>БОТСВАНА</t>
  </si>
  <si>
    <t>ОСТРОВ БУВЕ</t>
  </si>
  <si>
    <t>БРАЗИЛИЯ</t>
  </si>
  <si>
    <t>БЕЛИЗ</t>
  </si>
  <si>
    <t>БРИТАНСКАЯ ТЕРРИТОРИЯ В ИНДИЙСКОМ ОКЕАНЕ</t>
  </si>
  <si>
    <t>СОЛОМОНОВЫ ОСТРОВА</t>
  </si>
  <si>
    <t>ВИРГИНСКИЕ ОСТРОВА (БРИТАНСКИЕ)</t>
  </si>
  <si>
    <t>БРУНЕЙ-ДАРУССАЛАМ</t>
  </si>
  <si>
    <t>БОЛГАРИЯ</t>
  </si>
  <si>
    <t>МЬЯНМА</t>
  </si>
  <si>
    <t>БУРУНДИ</t>
  </si>
  <si>
    <t>БЕЛАРУСЬ</t>
  </si>
  <si>
    <t>КАМБОДЖА</t>
  </si>
  <si>
    <t>КАМЕРУН</t>
  </si>
  <si>
    <t>КАНАДА</t>
  </si>
  <si>
    <t>КАБО-ВЕРДЕ</t>
  </si>
  <si>
    <t>ОСТРОВА КАЙМАН</t>
  </si>
  <si>
    <t>ЦЕНТРАЛЬНО-АФРИКАНСКАЯ РЕСПУБЛИКА</t>
  </si>
  <si>
    <t>ШРИ-ЛАНКА</t>
  </si>
  <si>
    <t>ЧАД</t>
  </si>
  <si>
    <t>ЧИЛИ</t>
  </si>
  <si>
    <t>КИТАЙ</t>
  </si>
  <si>
    <t>ТАЙВАНЬ (КИТАЙ)</t>
  </si>
  <si>
    <t>ОСТРОВ РОЖДЕСТВА</t>
  </si>
  <si>
    <t>КОКОСОВЫЕ (КИЛИНГ) ОСТРОВА</t>
  </si>
  <si>
    <t>КОЛУМБИЯ</t>
  </si>
  <si>
    <t>КОМОРЫ</t>
  </si>
  <si>
    <t>МАЙОТТА</t>
  </si>
  <si>
    <t>КОНГО</t>
  </si>
  <si>
    <t>КОНГО, ДЕМОКРАТИЧЕСКАЯ РЕСПУБЛИКА</t>
  </si>
  <si>
    <t>ОСТРОВА КУКА</t>
  </si>
  <si>
    <t>КОСТА-РИКА</t>
  </si>
  <si>
    <t>ХОРВАТИЯ</t>
  </si>
  <si>
    <t>КУБА</t>
  </si>
  <si>
    <t>КИПР</t>
  </si>
  <si>
    <t>ЧЕХИЯ</t>
  </si>
  <si>
    <t>БЕНИН</t>
  </si>
  <si>
    <t>ДАНИЯ</t>
  </si>
  <si>
    <t>ДОМИНИКА</t>
  </si>
  <si>
    <t>ДОМИНИКАНСКАЯ РЕСПУБЛИКА</t>
  </si>
  <si>
    <t>ЭКВАДОР</t>
  </si>
  <si>
    <t>ЭЛЬ-САЛЬВАДОР</t>
  </si>
  <si>
    <t>ЭКВАТОРИАЛЬНАЯ ГВИНЕЯ</t>
  </si>
  <si>
    <t>ЭФИОПИЯ</t>
  </si>
  <si>
    <t>ЭРИТРЕЯ</t>
  </si>
  <si>
    <t>ЭСТОНИЯ</t>
  </si>
  <si>
    <t>ФАРЕРСКИЕ ОСТРОВА</t>
  </si>
  <si>
    <t>ФОЛКЛЕНДСКИЕ ОСТРОВА (МАЛЬВИНСКИЕ)</t>
  </si>
  <si>
    <t>ЮЖНАЯ ДЖОРДЖИЯ И ЮЖНЫЕ САНДВИЧЕВЫ ОСТРОВА</t>
  </si>
  <si>
    <t>ФИДЖИ</t>
  </si>
  <si>
    <t>ФИНЛЯНДИЯ</t>
  </si>
  <si>
    <t>АЛАНДСКИЕ ОСТРОВА</t>
  </si>
  <si>
    <t>ФРАНЦИЯ</t>
  </si>
  <si>
    <t>ФРАНЦУЗСКАЯ ГВИАНА</t>
  </si>
  <si>
    <t>ФРАНЦУЗСКАЯ ПОЛИНЕЗИЯ</t>
  </si>
  <si>
    <t>ФРАНЦУЗСКИЕ ЮЖНЫЕ ТЕРРИТОРИИ</t>
  </si>
  <si>
    <t>ДЖИБУТИ</t>
  </si>
  <si>
    <t>ГАБОН</t>
  </si>
  <si>
    <t>ГРУЗИЯ</t>
  </si>
  <si>
    <t>ГАМБИЯ</t>
  </si>
  <si>
    <t>ПАЛЕСТИНА, ГОСУДАРСТВО</t>
  </si>
  <si>
    <t>ГЕРМАНИЯ</t>
  </si>
  <si>
    <t>ГАНА</t>
  </si>
  <si>
    <t>ГИБРАЛТАР</t>
  </si>
  <si>
    <t>КИРИБАТИ</t>
  </si>
  <si>
    <t>ГРЕЦИЯ</t>
  </si>
  <si>
    <t>ГРЕНЛАНДИЯ</t>
  </si>
  <si>
    <t>ГРЕНАДА</t>
  </si>
  <si>
    <t>ГВАДЕЛУПА</t>
  </si>
  <si>
    <t>ГУАМ</t>
  </si>
  <si>
    <t>ГВАТЕМАЛА</t>
  </si>
  <si>
    <t>ГВИНЕЯ</t>
  </si>
  <si>
    <t>ГАЙАНА</t>
  </si>
  <si>
    <t>ГАИТИ</t>
  </si>
  <si>
    <t>ОСТРОВ ХЕРД И ОСТРОВА МАКДОНАЛЬД</t>
  </si>
  <si>
    <t>ПАПСКИЙ ПРЕСТОЛ (ГОСУДАРСТВО - ГОРОД ВАТИКАН)</t>
  </si>
  <si>
    <t>ГОНДУРАС</t>
  </si>
  <si>
    <t>ГОНКОНГ</t>
  </si>
  <si>
    <t>ВЕНГРИЯ</t>
  </si>
  <si>
    <t>ИСЛАНДИЯ</t>
  </si>
  <si>
    <t>ИНДИЯ</t>
  </si>
  <si>
    <t>ИНДОНЕЗИЯ</t>
  </si>
  <si>
    <t>ИРАН (ИСЛАМСКАЯ РЕСПУБЛИКА)</t>
  </si>
  <si>
    <t>ИРАК</t>
  </si>
  <si>
    <t>ИРЛАНДИЯ</t>
  </si>
  <si>
    <t>ИЗРАИЛЬ</t>
  </si>
  <si>
    <t>ИТАЛИЯ</t>
  </si>
  <si>
    <t>КОТ Д'ИВУАР</t>
  </si>
  <si>
    <t>ЯМАЙКА</t>
  </si>
  <si>
    <t>ЯПОНИЯ</t>
  </si>
  <si>
    <t>КАЗАХСТАН</t>
  </si>
  <si>
    <t>ИОРДАНИЯ</t>
  </si>
  <si>
    <t>КЕНИЯ</t>
  </si>
  <si>
    <t>КОРЕЯ, НАРОДНО-ДЕМОКРАТИЧЕСКАЯ РЕСПУБЛИКА</t>
  </si>
  <si>
    <t>КОРЕЯ, РЕСПУБЛИКА</t>
  </si>
  <si>
    <t>КУВЕЙТ</t>
  </si>
  <si>
    <t>КИРГИЗИЯ</t>
  </si>
  <si>
    <t>ЛАОССКАЯ НАРОДНО-ДЕМОКРАТИЧЕСКАЯ РЕСПУБЛИКА</t>
  </si>
  <si>
    <t>ЛИВАН</t>
  </si>
  <si>
    <t>ЛЕСОТО</t>
  </si>
  <si>
    <t>ЛАТВИЯ</t>
  </si>
  <si>
    <t>ЛИБЕРИЯ</t>
  </si>
  <si>
    <t>ЛИВИЯ</t>
  </si>
  <si>
    <t>ЛИХТЕНШТЕЙН</t>
  </si>
  <si>
    <t>ЛИТВА</t>
  </si>
  <si>
    <t>ЛЮКСЕМБУРГ</t>
  </si>
  <si>
    <t>МАКАО</t>
  </si>
  <si>
    <t>МАДАГАСКАР</t>
  </si>
  <si>
    <t>МАЛАВИ</t>
  </si>
  <si>
    <t>МАЛАЙЗИЯ</t>
  </si>
  <si>
    <t>МАЛЬДИВЫ</t>
  </si>
  <si>
    <t>МАЛИ</t>
  </si>
  <si>
    <t>МАЛЬТА</t>
  </si>
  <si>
    <t>МАРТИНИКА</t>
  </si>
  <si>
    <t>МАВРИТАНИЯ</t>
  </si>
  <si>
    <t>МАВРИКИЙ</t>
  </si>
  <si>
    <t>МЕКСИКА</t>
  </si>
  <si>
    <t>МОНАКО</t>
  </si>
  <si>
    <t>МОНГОЛИЯ</t>
  </si>
  <si>
    <t>МОЛДОВА, РЕСПУБЛИКА</t>
  </si>
  <si>
    <t>ЧЕРНОГОРИЯ</t>
  </si>
  <si>
    <t>МОНТСЕРРАТ</t>
  </si>
  <si>
    <t>МАРОККО</t>
  </si>
  <si>
    <t>МОЗАМБИК</t>
  </si>
  <si>
    <t>ОМАН</t>
  </si>
  <si>
    <t>НАМИБИЯ</t>
  </si>
  <si>
    <t>НАУРУ</t>
  </si>
  <si>
    <t>НЕПАЛ</t>
  </si>
  <si>
    <t>НИДЕРЛАНДЫ, КОРОЛЕВСТВО</t>
  </si>
  <si>
    <t>КЮРАСАО</t>
  </si>
  <si>
    <t>АРУБА</t>
  </si>
  <si>
    <t>СЕН-МАРТЕН (нидерландская часть)</t>
  </si>
  <si>
    <t>БОНЭЙР, СИНТ-ЭСТАТИУС И САБА</t>
  </si>
  <si>
    <t>НОВАЯ КАЛЕДОНИЯ</t>
  </si>
  <si>
    <t>ВАНУАТУ</t>
  </si>
  <si>
    <t>НОВАЯ ЗЕЛАНДИЯ</t>
  </si>
  <si>
    <t>НИКАРАГУА</t>
  </si>
  <si>
    <t>НИГЕР</t>
  </si>
  <si>
    <t>НИГЕРИЯ</t>
  </si>
  <si>
    <t>НИУЭ</t>
  </si>
  <si>
    <t>ОСТРОВ НОРФОЛК</t>
  </si>
  <si>
    <t>НОРВЕГИЯ</t>
  </si>
  <si>
    <t>СЕВЕРНЫЕ МАРИАНСКИЕ ОСТРОВА</t>
  </si>
  <si>
    <t>МАЛЫЕ ТИХООКЕАНСКИЕ ОТДАЛЕННЫЕ ОСТРОВА СОЕДИНЕННЫХ ШТАТОВ</t>
  </si>
  <si>
    <t>МИКРОНЕЗИЯ, ФЕДЕРАТИВНЫЕ ШТАТЫ</t>
  </si>
  <si>
    <t>МАРШАЛЛОВЫ ОСТРОВА</t>
  </si>
  <si>
    <t>ПАЛАУ</t>
  </si>
  <si>
    <t>ПАКИСТАН</t>
  </si>
  <si>
    <t>ПАНАМА</t>
  </si>
  <si>
    <t>ПАПУА-НОВАЯ ГВИНЕЯ</t>
  </si>
  <si>
    <t>ПАРАГВАЙ</t>
  </si>
  <si>
    <t>ПЕРУ</t>
  </si>
  <si>
    <t>ФИЛИППИНЫ</t>
  </si>
  <si>
    <t>ПИТКЕРН</t>
  </si>
  <si>
    <t>ПОЛЬША</t>
  </si>
  <si>
    <t>ПОРТУГАЛИЯ</t>
  </si>
  <si>
    <t>ГВИНЕЯ-БИСАУ</t>
  </si>
  <si>
    <t>ТИМОР-ЛЕСТЕ</t>
  </si>
  <si>
    <t>ПУЭРТО-РИКО</t>
  </si>
  <si>
    <t>КАТАР</t>
  </si>
  <si>
    <t>РЕЮНЬОН</t>
  </si>
  <si>
    <t>РУМЫНИЯ</t>
  </si>
  <si>
    <t>РОССИЯ</t>
  </si>
  <si>
    <t>РУАНДА</t>
  </si>
  <si>
    <t>СЕН-БАРТЕЛЕМИ</t>
  </si>
  <si>
    <t>СВЯТАЯ ЕЛЕНА, ОСТРОВ ВОЗНЕСЕНИЯ, ТРИСТАН-ДА-КУНЬЯ</t>
  </si>
  <si>
    <t>СЕНТ-КИТС И НЕВИС</t>
  </si>
  <si>
    <t>АНГИЛЬЯ</t>
  </si>
  <si>
    <t>СЕНТ-ЛЮСИЯ</t>
  </si>
  <si>
    <t>СЕН-МАРТЕН (французская часть)</t>
  </si>
  <si>
    <t>СЕН-ПЬЕР И МИКЕЛОН</t>
  </si>
  <si>
    <t>СЕНТ-ВИНСЕНТ И ГРЕНАДИНЫ</t>
  </si>
  <si>
    <t>САН-МАРИНО</t>
  </si>
  <si>
    <t>САН-ТОМЕ И ПРИНСИПИ</t>
  </si>
  <si>
    <t>САУДОВСКАЯ АРАВИЯ</t>
  </si>
  <si>
    <t>СЕНЕГАЛ</t>
  </si>
  <si>
    <t>СЕРБИЯ</t>
  </si>
  <si>
    <t>СЕЙШЕЛЫ</t>
  </si>
  <si>
    <t>СЬЕРРА-ЛЕОНЕ</t>
  </si>
  <si>
    <t>СИНГАПУР</t>
  </si>
  <si>
    <t>СЛОВАКИЯ</t>
  </si>
  <si>
    <t>ВЬЕТНАМ</t>
  </si>
  <si>
    <t>СЛОВЕНИЯ</t>
  </si>
  <si>
    <t>СОМАЛИ</t>
  </si>
  <si>
    <t>ЮЖНАЯ АФРИКА</t>
  </si>
  <si>
    <t>ЗИМБАБВЕ</t>
  </si>
  <si>
    <t>ИСПАНИЯ</t>
  </si>
  <si>
    <t>ЮЖНЫЙ СУДАН</t>
  </si>
  <si>
    <t>СУДАН</t>
  </si>
  <si>
    <t>ЗАПАДНАЯ САХАРА</t>
  </si>
  <si>
    <t>СУРИНАМ</t>
  </si>
  <si>
    <t>ШПИЦБЕРГЕН И ЯН МАЙЕН</t>
  </si>
  <si>
    <t>ЭСВАТИНИ</t>
  </si>
  <si>
    <t>ШВЕЦИЯ</t>
  </si>
  <si>
    <t>ШВЕЙЦАРИЯ</t>
  </si>
  <si>
    <t>СИРИЙСКАЯ АРАБСКАЯ РЕСПУБЛИКА</t>
  </si>
  <si>
    <t>ТАДЖИКИСТАН</t>
  </si>
  <si>
    <t>ТАИЛАНД</t>
  </si>
  <si>
    <t>ТОГО</t>
  </si>
  <si>
    <t>ТОКЕЛАУ</t>
  </si>
  <si>
    <t>ТОНГА</t>
  </si>
  <si>
    <t>ТРИНИДАД И ТОБАГО</t>
  </si>
  <si>
    <t>ОБЪЕДИНЕННЫЕ АРАБСКИЕ ЭМИРАТЫ</t>
  </si>
  <si>
    <t>ТУНИС</t>
  </si>
  <si>
    <t>ТУРЦИЯ</t>
  </si>
  <si>
    <t>ТУРКМЕНИСТАН</t>
  </si>
  <si>
    <t>ОСТРОВА ТЕРКС И КАЙКОС</t>
  </si>
  <si>
    <t>ТУВАЛУ</t>
  </si>
  <si>
    <t>УГАНДА</t>
  </si>
  <si>
    <t>УКРАИНА</t>
  </si>
  <si>
    <t>СЕВЕРНАЯ МАКЕДОНИЯ</t>
  </si>
  <si>
    <t>ЕГИПЕТ</t>
  </si>
  <si>
    <t>СОЕДИНЕННОЕ КОРОЛЕВСТВО ВЕЛИКОБРИТАНИИ И СЕВЕРНОЙ ИРЛАНДИИ</t>
  </si>
  <si>
    <t>ГЕРНСИ</t>
  </si>
  <si>
    <t>ДЖЕРСИ</t>
  </si>
  <si>
    <t>ОСТРОВ МЭН</t>
  </si>
  <si>
    <t>ТАНЗАНИЯ, ОБЪЕДИНЕННАЯ РЕСПУБЛИКА</t>
  </si>
  <si>
    <t>СОЕДИНЕННЫЕ ШТАТЫ</t>
  </si>
  <si>
    <t>ВИРГИНСКИЕ ОСТРОВА (США)</t>
  </si>
  <si>
    <t>БУРКИНА-ФАСО</t>
  </si>
  <si>
    <t>УРУГВАЙ</t>
  </si>
  <si>
    <t>УЗБЕКИСТАН</t>
  </si>
  <si>
    <t>ВЕНЕСУЭЛА (БОЛИВАРИАНСКАЯ РЕСПУБЛИКА)</t>
  </si>
  <si>
    <t>УОЛЛИС И ФУТУНА</t>
  </si>
  <si>
    <t>САМОА</t>
  </si>
  <si>
    <t>ЙЕМЕН</t>
  </si>
  <si>
    <t>ЗАМБИЯ</t>
  </si>
  <si>
    <t>АБХАЗИЯ</t>
  </si>
  <si>
    <t>ЮЖНАЯ ОСЕТИЯ</t>
  </si>
  <si>
    <t>ДНР</t>
  </si>
  <si>
    <t>ЛНР</t>
  </si>
  <si>
    <t>Страна</t>
  </si>
  <si>
    <t>Гражданство (заполняется для иностранных граждан)</t>
  </si>
  <si>
    <t>ИНН организации - инициатора заявки</t>
  </si>
  <si>
    <t>Номер и дата заявки</t>
  </si>
  <si>
    <t>Перечень телекоммуникационнных стоек, в которых планируется выполнение работ (этаж, блок, номер зала, ряда, места стойки) или иных объектов для доступа</t>
  </si>
  <si>
    <t>В АО "ММТС-9"</t>
  </si>
  <si>
    <t>Линия входных турникетов</t>
  </si>
  <si>
    <t>для следующих лиц:</t>
  </si>
  <si>
    <t>Просим разрешить проход  на объект АО ММТС-9 и доступ в помещения, указанные на листе Данные заявки (максимум 20 посетителей)</t>
  </si>
  <si>
    <t>Оборудование доступно для вноса/выноса любыми лицами в листе Посетители, а также любыми транспортными средствами в листе Автотранспорт (максимум 40 позиций)</t>
  </si>
  <si>
    <t>Кол-во</t>
  </si>
  <si>
    <t>Ед.</t>
  </si>
  <si>
    <t>Внос / вынос</t>
  </si>
  <si>
    <t>М.П.</t>
  </si>
  <si>
    <t>№</t>
  </si>
  <si>
    <t>!!!! Перед печатью</t>
  </si>
  <si>
    <t>Обновите фильтр</t>
  </si>
  <si>
    <t>ФИЛЬТР</t>
  </si>
  <si>
    <t>Просим прекратить допуск на террриторию АО "ММТС-9":</t>
  </si>
  <si>
    <t>Выд. зона пом. №29 (ряд 8,10)</t>
  </si>
  <si>
    <t>Выд. зона пом. №37 (ряд 3,5)</t>
  </si>
  <si>
    <t>Выд. зона пом. №39 (ряд 3,4)</t>
  </si>
  <si>
    <t>Дата, с которой необходимо  прекратить допуск</t>
  </si>
  <si>
    <t>Версия шаблона</t>
  </si>
  <si>
    <t>При рассмотрении заявки первичной является информация из шаблона в формате excel.</t>
  </si>
  <si>
    <t>В случае необходимости заявки на прекращение допуска следует заполить только листы Данные заявки и Прекращение допуска, другие листы не заполняются.</t>
  </si>
  <si>
    <t>Выд. зона пом. №48 (ряд 6,8)</t>
  </si>
  <si>
    <t>Выд. зона пом. №48 (ряд 2,4)</t>
  </si>
  <si>
    <t>Выд. зона пом. №48 (ряд 11,13)</t>
  </si>
  <si>
    <t>Просим разрешить въезд под погрузку/разгрузку на территорию А0 "ММТС-9" для ввоза/вывоза оборудования и материалов на листе Оборудование (максимум 5 транспортых средств)</t>
  </si>
  <si>
    <t>7(999)999-99-99</t>
  </si>
  <si>
    <t>Контактный телефон ответственного лица (дежурных служб)</t>
  </si>
  <si>
    <r>
      <t xml:space="preserve">Подписанную заявку - </t>
    </r>
    <r>
      <rPr>
        <b/>
        <sz val="11"/>
        <color theme="1"/>
        <rFont val="Calibri"/>
        <family val="2"/>
        <charset val="204"/>
        <scheme val="minor"/>
      </rPr>
      <t>скан в формате PDF</t>
    </r>
    <r>
      <rPr>
        <sz val="11"/>
        <color theme="1"/>
        <rFont val="Calibri"/>
        <family val="2"/>
        <charset val="204"/>
        <scheme val="minor"/>
      </rPr>
      <t xml:space="preserve"> и </t>
    </r>
    <r>
      <rPr>
        <b/>
        <sz val="11"/>
        <color theme="1"/>
        <rFont val="Calibri"/>
        <family val="2"/>
        <charset val="204"/>
        <scheme val="minor"/>
      </rPr>
      <t xml:space="preserve">настоящий шаблон заявки в формате excel </t>
    </r>
    <r>
      <rPr>
        <sz val="11"/>
        <color theme="1"/>
        <rFont val="Calibri"/>
        <family val="2"/>
        <charset val="204"/>
        <scheme val="minor"/>
      </rPr>
      <t xml:space="preserve">необходимо приложить к письму и отправить на адрес </t>
    </r>
    <r>
      <rPr>
        <b/>
        <sz val="11"/>
        <color theme="1"/>
        <rFont val="Calibri"/>
        <family val="2"/>
        <charset val="204"/>
        <scheme val="minor"/>
      </rPr>
      <t>propusk@mmts9.ru</t>
    </r>
  </si>
  <si>
    <t>4 эт. 1 бл. 1-426</t>
  </si>
  <si>
    <t>4 эт. 3 бл. 3-401</t>
  </si>
  <si>
    <t>4 эт. 3 бл. 3-402</t>
  </si>
  <si>
    <t>4 эт. 3 бл. 3-403</t>
  </si>
  <si>
    <t>4 эт. 3 бл. 3-404</t>
  </si>
  <si>
    <t>4 эт. 3 бл. 3-405</t>
  </si>
  <si>
    <t>4 эт. 3 бл. вход</t>
  </si>
  <si>
    <t>4 эт. 3 бл. Кухня</t>
  </si>
  <si>
    <t>4 эт. 3 бл. ЛК-4</t>
  </si>
  <si>
    <t>5 эт. 3 бл. вход</t>
  </si>
  <si>
    <t>5 эт. 3 бл. ЛК-4</t>
  </si>
  <si>
    <t>5 эт. 3 бл. 3-501</t>
  </si>
  <si>
    <t>5 эт. 3 бл. 3-502</t>
  </si>
  <si>
    <t>5 эт. 3 бл. 3-503</t>
  </si>
  <si>
    <t>5 эт. 3 бл. 3-504</t>
  </si>
  <si>
    <t>5 эт. 3 бл. 3-505</t>
  </si>
  <si>
    <t>5 эт. 3 бл. Кухня</t>
  </si>
  <si>
    <t>6 эт. 1 бл. 1-621</t>
  </si>
  <si>
    <t>Выд. зона пом. №35 (ряд 11,13)</t>
  </si>
  <si>
    <t>Выд. зона пом. №35 (ряд 14,16)</t>
  </si>
  <si>
    <t>Грузовой лифт</t>
  </si>
  <si>
    <t>Помещение</t>
  </si>
  <si>
    <t>Арендованное помещение</t>
  </si>
  <si>
    <t>11 эт. 1 бл. пом. №1129А</t>
  </si>
  <si>
    <t>11 эт. 1 бл. пом. №1129Б</t>
  </si>
  <si>
    <t>11 эт. 1 бл. пом. №1129В</t>
  </si>
  <si>
    <t>11 эт. 1 бл. пом. №1129Г</t>
  </si>
  <si>
    <t>11 эт. 1 бл. пом. №1129Д</t>
  </si>
  <si>
    <t>4 эт. 2 бл. пом. №49</t>
  </si>
  <si>
    <t>6 эт. 2 бл. пом. №42</t>
  </si>
  <si>
    <t>6 эт. 2 бл. пом. №42А</t>
  </si>
  <si>
    <t>ОАО 'АБВГД'</t>
  </si>
  <si>
    <t>1234567890</t>
  </si>
  <si>
    <t>Помещение (из списка)</t>
  </si>
  <si>
    <t>123</t>
  </si>
  <si>
    <t>шт.</t>
  </si>
  <si>
    <t>упак.</t>
  </si>
  <si>
    <t>кор.</t>
  </si>
  <si>
    <t>м.</t>
  </si>
  <si>
    <t>кв.м.</t>
  </si>
  <si>
    <t>куб.м.</t>
  </si>
  <si>
    <t>кг.</t>
  </si>
  <si>
    <t>т.</t>
  </si>
  <si>
    <t>паллет</t>
  </si>
  <si>
    <t>Ед.Изм.</t>
  </si>
  <si>
    <t>Ряд, Место</t>
  </si>
  <si>
    <t>Монтаж/демонтаж</t>
  </si>
  <si>
    <t>В случае монтажа/демонтажа телеком. оборудования и серверов. Если оборудование вносится (выносится) не в технологические залы ММТС-9 - выбрать "Арендованное помещение"</t>
  </si>
  <si>
    <t>ЗАЯВКА НА ДОСТУП НА ОБЪЕКТ И В ПОМЕЩЕНИЯ ЗДАНИЯ</t>
  </si>
  <si>
    <t>Адрес объекта</t>
  </si>
  <si>
    <t>МОСКВА УЛ. БУТЛЕРОВА, 7</t>
  </si>
  <si>
    <t>НИЖНИЙ НОВГОРОД УЛ. ФЕДОСЕЕНКО, 35</t>
  </si>
  <si>
    <t>ВСЕ ПОЛЯ ЯВЛЯЮТСЯ ОБЯЗАТЕЛЬНЫМИ ДЛЯ ЗАПОЛНЕНИЯ. Все даты заполняются в формате ДД.ММ.ГГГГ.</t>
  </si>
  <si>
    <t>Помещения ФЕДОСЕЕНКО, 35</t>
  </si>
  <si>
    <t>Помещения БУТЛЕРОВА, 7</t>
  </si>
  <si>
    <t>Серийный /заводской номер</t>
  </si>
  <si>
    <t>Причина отсутствия серийного номера</t>
  </si>
  <si>
    <t xml:space="preserve">Отсутствует на корпусе </t>
  </si>
  <si>
    <t xml:space="preserve">Не читаем / поврежден </t>
  </si>
  <si>
    <t>В случае отсутствия серийного  /заводского номера, указать причину.</t>
  </si>
  <si>
    <t>1 эт. пом. №28</t>
  </si>
  <si>
    <t>2 эт. 1 бл. пом. №34</t>
  </si>
  <si>
    <t>2 эт. 2 бл. пом. №46а</t>
  </si>
  <si>
    <t>5 эт. 2 бл. пом. №50</t>
  </si>
  <si>
    <t>8 эт. 1 бл. пом. №32</t>
  </si>
  <si>
    <t>6 эт. 1 бл. пом. №28</t>
  </si>
  <si>
    <t>12 эт. 2 бл. пом. №35</t>
  </si>
  <si>
    <t>12 эт. 2 бл. пом. №36</t>
  </si>
  <si>
    <t>Выд. зона пом. №37 (ряд 11,13)</t>
  </si>
  <si>
    <t>Выд. зона пом. №29 (ряд 1-15, 12-22)</t>
  </si>
  <si>
    <t>Выд. зона пом. №30 (ряд 14,16,18,20,22)</t>
  </si>
  <si>
    <t>Выд. зона пом. №39 (R1-R4)</t>
  </si>
  <si>
    <t>13 эт. 3 бл. 3-1303</t>
  </si>
  <si>
    <t>КРАТКАЯ ИНСТРУКЦИЯ: После заполнения всех необходимых листов заявки на листе "Текст заявки на печать" необходимо обновить фильтр в столбце "M" (выбрать "Показать"), проверить, при необходимости увеличить высоту строк, чтобы весь текст был виден при печати, и вывести на печать текст заявления для подписания.</t>
  </si>
  <si>
    <t>Внос / Вынос телекоммуникационного оборудования (ТМЦ) в технологические залы ОТМ производится при наличии доверенности на подписание актов, указанных в договоре с АО «ММТС-9» (Акт монтажа, Акт демонтажа). В случае отсутствия серийного номера, указать причину.</t>
  </si>
  <si>
    <t>бухта</t>
  </si>
  <si>
    <t>7 эт. 2 бл. пом. №40</t>
  </si>
  <si>
    <t>Уличная территория Бутлерова</t>
  </si>
  <si>
    <t>Уличная территория Федосеенко</t>
  </si>
  <si>
    <t>Подвальная часть 4 блока</t>
  </si>
  <si>
    <t>Выд. зона пом. №49 (ряд 2)</t>
  </si>
  <si>
    <t>3 эт. 1 бл. 1-315</t>
  </si>
  <si>
    <t>Выд. Зона цок. пом. №31 (ряд 5,6)</t>
  </si>
  <si>
    <t>Ряд</t>
  </si>
  <si>
    <t>Место</t>
  </si>
  <si>
    <t>Ряд (из списка)</t>
  </si>
  <si>
    <t>Место (из списка)</t>
  </si>
  <si>
    <t>Причина (из списка)</t>
  </si>
  <si>
    <t>Ряд , место</t>
  </si>
  <si>
    <t>1-МЗ-1</t>
  </si>
  <si>
    <t>1-МЗ-2</t>
  </si>
  <si>
    <t>2-МЗ-1</t>
  </si>
  <si>
    <t>2-МЗ-2</t>
  </si>
  <si>
    <t>1-102</t>
  </si>
  <si>
    <t>1-103</t>
  </si>
  <si>
    <t>1-104</t>
  </si>
  <si>
    <t>1-109</t>
  </si>
  <si>
    <t>1-113</t>
  </si>
  <si>
    <t>1-114</t>
  </si>
  <si>
    <t>1-117</t>
  </si>
  <si>
    <t>1-118</t>
  </si>
  <si>
    <t>1-120</t>
  </si>
  <si>
    <t>1-121</t>
  </si>
  <si>
    <t>1-203</t>
  </si>
  <si>
    <t>1-204</t>
  </si>
  <si>
    <t>1-302</t>
  </si>
  <si>
    <t>1-315</t>
  </si>
  <si>
    <t>1-316</t>
  </si>
  <si>
    <t>1-317</t>
  </si>
  <si>
    <t>1-318</t>
  </si>
  <si>
    <t>1-319</t>
  </si>
  <si>
    <t>1-320</t>
  </si>
  <si>
    <t>1-321</t>
  </si>
  <si>
    <t>1-322</t>
  </si>
  <si>
    <t>1-323</t>
  </si>
  <si>
    <t>1-324</t>
  </si>
  <si>
    <t>1-327</t>
  </si>
  <si>
    <t>1-328</t>
  </si>
  <si>
    <t>1-329</t>
  </si>
  <si>
    <t>1-330</t>
  </si>
  <si>
    <t>1-331</t>
  </si>
  <si>
    <t>1-332</t>
  </si>
  <si>
    <t>1-333</t>
  </si>
  <si>
    <t>1-334</t>
  </si>
  <si>
    <t>1-335</t>
  </si>
  <si>
    <t>2-102</t>
  </si>
  <si>
    <t>2-106</t>
  </si>
  <si>
    <t>2-108</t>
  </si>
  <si>
    <t>2-109</t>
  </si>
  <si>
    <t>2-110</t>
  </si>
  <si>
    <t>2-111</t>
  </si>
  <si>
    <t>2-115</t>
  </si>
  <si>
    <t>2-116</t>
  </si>
  <si>
    <t>2-118</t>
  </si>
  <si>
    <t>2-119</t>
  </si>
  <si>
    <t>2-120</t>
  </si>
  <si>
    <t>2-122</t>
  </si>
  <si>
    <t>2-123</t>
  </si>
  <si>
    <t>2-201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</si>
  <si>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</si>
  <si>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</si>
  <si>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</si>
  <si>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</si>
  <si>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</si>
  <si>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</si>
  <si>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</si>
  <si>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</si>
  <si>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</si>
  <si>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</si>
  <si>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</si>
  <si>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</si>
  <si>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</si>
  <si>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</si>
  <si>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</si>
  <si>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</si>
  <si>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</si>
  <si>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</si>
  <si>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</si>
  <si>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</si>
  <si>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</si>
  <si>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</si>
  <si>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</si>
  <si>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</si>
  <si>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25</t>
  </si>
  <si>
    <t>27</t>
  </si>
  <si>
    <t>113</t>
  </si>
  <si>
    <t>114</t>
  </si>
  <si>
    <t>115</t>
  </si>
  <si>
    <t>117</t>
  </si>
  <si>
    <t>118</t>
  </si>
  <si>
    <t>120</t>
  </si>
  <si>
    <t>121</t>
  </si>
  <si>
    <t>810</t>
  </si>
  <si>
    <t>1113</t>
  </si>
  <si>
    <t>1128</t>
  </si>
  <si>
    <t>1154</t>
  </si>
  <si>
    <t>1155</t>
  </si>
  <si>
    <t>1158</t>
  </si>
  <si>
    <t>0А</t>
  </si>
  <si>
    <t>10А</t>
  </si>
  <si>
    <t>10Б</t>
  </si>
  <si>
    <t>11А</t>
  </si>
  <si>
    <t>11Б</t>
  </si>
  <si>
    <t>12А</t>
  </si>
  <si>
    <t>12Б</t>
  </si>
  <si>
    <t>1А</t>
  </si>
  <si>
    <t>1Б</t>
  </si>
  <si>
    <t>23А</t>
  </si>
  <si>
    <t>24А</t>
  </si>
  <si>
    <t>2А</t>
  </si>
  <si>
    <t>2Б</t>
  </si>
  <si>
    <t>3А</t>
  </si>
  <si>
    <t>3Б</t>
  </si>
  <si>
    <t>4А</t>
  </si>
  <si>
    <t>4Б</t>
  </si>
  <si>
    <t>5А</t>
  </si>
  <si>
    <t>5Б</t>
  </si>
  <si>
    <t>6А</t>
  </si>
  <si>
    <t>6Б</t>
  </si>
  <si>
    <t>7А</t>
  </si>
  <si>
    <t>7Б</t>
  </si>
  <si>
    <t>8А</t>
  </si>
  <si>
    <t>8Б</t>
  </si>
  <si>
    <t>9А</t>
  </si>
  <si>
    <t>9Б</t>
  </si>
  <si>
    <t>24</t>
  </si>
  <si>
    <t>26</t>
  </si>
  <si>
    <t>83</t>
  </si>
  <si>
    <t>107</t>
  </si>
  <si>
    <t>108</t>
  </si>
  <si>
    <t>109</t>
  </si>
  <si>
    <t>110</t>
  </si>
  <si>
    <t>111</t>
  </si>
  <si>
    <t>112</t>
  </si>
  <si>
    <t>119</t>
  </si>
  <si>
    <t>122</t>
  </si>
  <si>
    <t>124</t>
  </si>
  <si>
    <t>125</t>
  </si>
  <si>
    <t>126</t>
  </si>
  <si>
    <t>127</t>
  </si>
  <si>
    <t>128</t>
  </si>
  <si>
    <t>131</t>
  </si>
  <si>
    <t>133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</si>
  <si>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</si>
  <si>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</si>
  <si>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</si>
  <si>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</si>
  <si>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</si>
  <si>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</si>
  <si>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</si>
  <si>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</si>
  <si>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</si>
  <si>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</si>
  <si>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</si>
  <si>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151</t>
  </si>
  <si>
    <t>156</t>
  </si>
  <si>
    <t>158</t>
  </si>
  <si>
    <t>163</t>
  </si>
  <si>
    <t>165</t>
  </si>
  <si>
    <t>168</t>
  </si>
  <si>
    <t>171</t>
  </si>
  <si>
    <t>172</t>
  </si>
  <si>
    <t>175</t>
  </si>
  <si>
    <t>182</t>
  </si>
  <si>
    <t>185</t>
  </si>
  <si>
    <t>186</t>
  </si>
  <si>
    <t>187</t>
  </si>
  <si>
    <t>188</t>
  </si>
  <si>
    <t>189</t>
  </si>
  <si>
    <t>190</t>
  </si>
  <si>
    <t>0 верх</t>
  </si>
  <si>
    <t>0 низ</t>
  </si>
  <si>
    <t>02А</t>
  </si>
  <si>
    <t>0Б</t>
  </si>
  <si>
    <t>10 верх</t>
  </si>
  <si>
    <t>10 низ</t>
  </si>
  <si>
    <t>13А</t>
  </si>
  <si>
    <t>13Б</t>
  </si>
  <si>
    <t>14А</t>
  </si>
  <si>
    <t>14Б</t>
  </si>
  <si>
    <t>15а</t>
  </si>
  <si>
    <t>15Б</t>
  </si>
  <si>
    <t>169А</t>
  </si>
  <si>
    <t>169Б</t>
  </si>
  <si>
    <t>16Б</t>
  </si>
  <si>
    <t>170А</t>
  </si>
  <si>
    <t>170Б</t>
  </si>
  <si>
    <t>17Б</t>
  </si>
  <si>
    <t>19А</t>
  </si>
  <si>
    <t>2 верх</t>
  </si>
  <si>
    <t>2 низ</t>
  </si>
  <si>
    <t>2/1А</t>
  </si>
  <si>
    <t>2/2</t>
  </si>
  <si>
    <t>20А</t>
  </si>
  <si>
    <t>4 верх</t>
  </si>
  <si>
    <t>4 низ</t>
  </si>
  <si>
    <t>520б</t>
  </si>
  <si>
    <t>6 верх</t>
  </si>
  <si>
    <t>6 низ</t>
  </si>
  <si>
    <t>7 верх</t>
  </si>
  <si>
    <t>7 низ</t>
  </si>
  <si>
    <t>8 верх</t>
  </si>
  <si>
    <t>8 низ</t>
  </si>
  <si>
    <t>8 торец</t>
  </si>
  <si>
    <t>9 торец</t>
  </si>
  <si>
    <t>9В</t>
  </si>
  <si>
    <t>DDF</t>
  </si>
  <si>
    <t>№1,2</t>
  </si>
  <si>
    <t>R-1.1</t>
  </si>
  <si>
    <t>R-1.10</t>
  </si>
  <si>
    <t>R-1.11</t>
  </si>
  <si>
    <t>R-1.12</t>
  </si>
  <si>
    <t>R-1.13</t>
  </si>
  <si>
    <t>R-1.2</t>
  </si>
  <si>
    <t>R-1.3</t>
  </si>
  <si>
    <t>R-1.4</t>
  </si>
  <si>
    <t>R-1.5</t>
  </si>
  <si>
    <t>R-1.6</t>
  </si>
  <si>
    <t>R-1.7</t>
  </si>
  <si>
    <t>R-1.8</t>
  </si>
  <si>
    <t>R-1.9</t>
  </si>
  <si>
    <t>R-2.1</t>
  </si>
  <si>
    <t>R-2.2</t>
  </si>
  <si>
    <t>R-2.3</t>
  </si>
  <si>
    <t>R-2.4</t>
  </si>
  <si>
    <t>R-2.5</t>
  </si>
  <si>
    <t>R-2.6</t>
  </si>
  <si>
    <t>R-2.7</t>
  </si>
  <si>
    <t>R-2.8</t>
  </si>
  <si>
    <t>R-2.9</t>
  </si>
  <si>
    <t>R-3.1</t>
  </si>
  <si>
    <t>R-3.10</t>
  </si>
  <si>
    <t>R-3.11</t>
  </si>
  <si>
    <t>R-3.2</t>
  </si>
  <si>
    <t>R-3.3</t>
  </si>
  <si>
    <t>R-3.4</t>
  </si>
  <si>
    <t>R-3.5</t>
  </si>
  <si>
    <t>R-3.6</t>
  </si>
  <si>
    <t>R-3.7</t>
  </si>
  <si>
    <t>R-3.8</t>
  </si>
  <si>
    <t>R-3.9</t>
  </si>
  <si>
    <t>R-4.1</t>
  </si>
  <si>
    <t>R-4.10</t>
  </si>
  <si>
    <t>R-4.11</t>
  </si>
  <si>
    <t>R-4.2</t>
  </si>
  <si>
    <t>R-4.3</t>
  </si>
  <si>
    <t>R-4.4</t>
  </si>
  <si>
    <t>R-4.5</t>
  </si>
  <si>
    <t>R-4.6</t>
  </si>
  <si>
    <t>R-4.7</t>
  </si>
  <si>
    <t>R-4.8</t>
  </si>
  <si>
    <t>R-4.9</t>
  </si>
  <si>
    <t>Запрос акта монтажа\демонтажа</t>
  </si>
  <si>
    <t>v1.1</t>
  </si>
  <si>
    <t xml:space="preserve">    Просим разрешить внос/вынос следующего оборудования (материалов) любыми лицами, а также любыми автомобилями указанными в настоящей заявке</t>
  </si>
  <si>
    <t xml:space="preserve">    Просим разрешить въезд под погрузку/разгрузку на территорию Объекта для ввоза/вывоза оборудования и материалов</t>
  </si>
  <si>
    <t xml:space="preserve">    Просим отозвать все ранее выданные пропуска следующих лиц:</t>
  </si>
  <si>
    <t>Заявка на доступ на объект</t>
  </si>
  <si>
    <t>Заявка</t>
  </si>
  <si>
    <t xml:space="preserve"> Стоимость оборудования (руб.)</t>
  </si>
  <si>
    <t>Не подлежит указанию для данного вида (типа) ТМЦ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</si>
</sst>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0"/>
      <name val="Verdana"/>
      <family val="2"/>
      <charset val="204"/>
    </font>
    <font>
      <sz val="10"/>
      <color theme="0"/>
      <name val="Verdana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32">
    <xf numFmtId="0" fontId="0" fillId="0" borderId="0" xfId="0"/>
    <xf numFmtId="0" fontId="0" fillId="3" borderId="0" xfId="0" applyFill="1"/>
    <xf numFmtId="0" fontId="1" fillId="0" borderId="0" xfId="0" applyFont="1"/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0" xfId="0" applyProtection="1"/>
    <xf numFmtId="0" fontId="0" fillId="0" borderId="1" xfId="0" applyBorder="1" applyAlignment="1" applyProtection="1">
      <alignment horizontal="center"/>
    </xf>
    <xf numFmtId="0" fontId="0" fillId="0" borderId="0" xfId="0" applyFill="1" applyProtection="1">
      <protection locked="0"/>
    </xf>
    <xf numFmtId="0" fontId="0" fillId="4" borderId="1" xfId="0" applyFill="1" applyBorder="1" applyAlignment="1" applyProtection="1">
      <protection locked="0"/>
    </xf>
    <xf numFmtId="0" fontId="1" fillId="2" borderId="0" xfId="0" applyFont="1" applyFill="1" applyAlignment="1" applyProtection="1">
      <alignment horizontal="left"/>
    </xf>
    <xf numFmtId="0" fontId="1" fillId="2" borderId="1" xfId="0" applyFont="1" applyFill="1" applyBorder="1" applyAlignment="1" applyProtection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1" applyFont="1" applyFill="1" applyBorder="1" applyAlignment="1" applyProtection="1">
      <alignment horizontal="center" vertical="center"/>
    </xf>
    <xf numFmtId="0" fontId="0" fillId="5" borderId="2" xfId="0" applyFill="1" applyBorder="1" applyAlignment="1" applyProtection="1">
      <alignment horizontal="center" wrapText="1"/>
      <protection locked="0"/>
    </xf>
    <xf numFmtId="14" fontId="0" fillId="5" borderId="1" xfId="0" applyNumberFormat="1" applyFill="1" applyBorder="1" applyAlignment="1" applyProtection="1">
      <alignment horizontal="center"/>
      <protection locked="0"/>
    </xf>
    <xf numFmtId="0" fontId="0" fillId="5" borderId="1" xfId="0" applyFill="1" applyBorder="1" applyProtection="1">
      <protection locked="0"/>
    </xf>
    <xf numFmtId="0" fontId="1" fillId="2" borderId="0" xfId="0" applyFont="1" applyFill="1" applyAlignment="1" applyProtection="1">
      <alignment horizontal="left" wrapText="1"/>
    </xf>
    <xf numFmtId="0" fontId="0" fillId="0" borderId="0" xfId="0"/>
    <xf numFmtId="0" fontId="0" fillId="5" borderId="1" xfId="0" applyFill="1" applyBorder="1" applyAlignment="1" applyProtection="1">
      <alignment horizontal="center" wrapText="1"/>
      <protection locked="0"/>
    </xf>
    <xf numFmtId="49" fontId="0" fillId="5" borderId="2" xfId="0" applyNumberFormat="1" applyFill="1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wrapText="1"/>
      <protection locked="0"/>
    </xf>
    <xf numFmtId="49" fontId="0" fillId="5" borderId="2" xfId="0" applyNumberFormat="1" applyFill="1" applyBorder="1" applyAlignment="1" applyProtection="1">
      <alignment horizontal="center" wrapText="1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1" fillId="2" borderId="1" xfId="1" applyFont="1" applyFill="1" applyBorder="1" applyAlignment="1" applyProtection="1">
      <alignment horizontal="center" vertical="center" wrapText="1"/>
    </xf>
    <xf numFmtId="0" fontId="5" fillId="0" borderId="0" xfId="0" applyNumberFormat="1" applyFont="1" applyAlignment="1" applyProtection="1">
      <alignment vertical="top" wrapText="1"/>
      <protection hidden="1"/>
    </xf>
    <xf numFmtId="0" fontId="6" fillId="0" borderId="0" xfId="0" applyFont="1" applyProtection="1">
      <protection hidden="1"/>
    </xf>
    <xf numFmtId="0" fontId="0" fillId="0" borderId="1" xfId="0" applyBorder="1" applyAlignment="1" applyProtection="1">
      <alignment horizontal="center" wrapText="1"/>
    </xf>
    <xf numFmtId="2" fontId="0" fillId="0" borderId="0" xfId="0" applyNumberFormat="1" applyProtection="1"/>
    <xf numFmtId="0" fontId="0" fillId="0" borderId="0" xfId="0" applyProtection="1">
      <protection hidden="1"/>
    </xf>
    <xf numFmtId="0" fontId="5" fillId="0" borderId="0" xfId="0" applyFont="1" applyProtection="1">
      <protection hidden="1"/>
    </xf>
    <xf numFmtId="0" fontId="1" fillId="2" borderId="1" xfId="0" applyFont="1" applyFill="1" applyBorder="1" applyAlignment="1" applyProtection="1">
      <alignment horizontal="left" vertical="center" wrapText="1"/>
      <protection hidden="1"/>
    </xf>
    <xf numFmtId="0" fontId="1" fillId="2" borderId="1" xfId="1" applyFont="1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49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Protection="1"/>
    <xf numFmtId="14" fontId="7" fillId="0" borderId="1" xfId="0" applyNumberFormat="1" applyFont="1" applyBorder="1" applyAlignment="1" applyProtection="1">
      <alignment horizontal="center" wrapText="1"/>
      <protection locked="0"/>
    </xf>
    <xf numFmtId="14" fontId="7" fillId="0" borderId="1" xfId="0" applyNumberFormat="1" applyFont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hidden="1"/>
    </xf>
    <xf numFmtId="0" fontId="0" fillId="0" borderId="0" xfId="0" applyBorder="1" applyAlignment="1" applyProtection="1">
      <alignment wrapText="1"/>
      <protection hidden="1"/>
    </xf>
    <xf numFmtId="0" fontId="0" fillId="0" borderId="0" xfId="0" applyAlignment="1" applyProtection="1">
      <protection hidden="1"/>
    </xf>
    <xf numFmtId="0" fontId="6" fillId="0" borderId="0" xfId="0" applyFont="1" applyAlignment="1" applyProtection="1">
      <alignment wrapText="1"/>
      <protection hidden="1"/>
    </xf>
    <xf numFmtId="0" fontId="1" fillId="2" borderId="1" xfId="1" applyFont="1" applyFill="1" applyBorder="1" applyAlignment="1" applyProtection="1">
      <alignment horizontal="center" wrapText="1"/>
      <protection hidden="1"/>
    </xf>
    <xf numFmtId="14" fontId="7" fillId="0" borderId="0" xfId="0" applyNumberFormat="1" applyFont="1" applyProtection="1"/>
    <xf numFmtId="14" fontId="7" fillId="0" borderId="1" xfId="0" applyNumberFormat="1" applyFont="1" applyBorder="1" applyAlignment="1" applyProtection="1">
      <alignment horizontal="center" wrapText="1"/>
    </xf>
    <xf numFmtId="0" fontId="2" fillId="0" borderId="0" xfId="1"/>
    <xf numFmtId="0" fontId="7" fillId="0" borderId="0" xfId="0" applyFont="1" applyProtection="1"/>
    <xf numFmtId="0" fontId="8" fillId="0" borderId="0" xfId="0" applyFont="1"/>
    <xf numFmtId="2" fontId="8" fillId="0" borderId="0" xfId="0" applyNumberFormat="1" applyFont="1" applyProtection="1">
      <protection hidden="1"/>
    </xf>
    <xf numFmtId="0" fontId="9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8" fillId="0" borderId="0" xfId="0" applyFont="1" applyProtection="1"/>
    <xf numFmtId="0" fontId="0" fillId="6" borderId="0" xfId="0" applyFill="1" applyAlignment="1" applyProtection="1">
      <alignment horizontal="center"/>
      <protection hidden="1"/>
    </xf>
    <xf numFmtId="0" fontId="0" fillId="6" borderId="0" xfId="0" applyFill="1" applyProtection="1">
      <protection hidden="1"/>
    </xf>
    <xf numFmtId="0" fontId="0" fillId="6" borderId="0" xfId="0" applyFill="1" applyAlignment="1" applyProtection="1">
      <alignment horizontal="center"/>
      <protection locked="0"/>
    </xf>
    <xf numFmtId="0" fontId="0" fillId="6" borderId="0" xfId="0" applyFill="1" applyProtection="1">
      <protection locked="0"/>
    </xf>
    <xf numFmtId="0" fontId="5" fillId="6" borderId="0" xfId="0" applyFont="1" applyFill="1" applyProtection="1">
      <protection hidden="1"/>
    </xf>
    <xf numFmtId="0" fontId="0" fillId="6" borderId="0" xfId="0" applyFill="1" applyBorder="1" applyAlignment="1" applyProtection="1">
      <alignment horizontal="center"/>
    </xf>
    <xf numFmtId="0" fontId="0" fillId="6" borderId="0" xfId="0" applyFill="1" applyProtection="1"/>
    <xf numFmtId="0" fontId="0" fillId="6" borderId="0" xfId="0" applyFill="1" applyBorder="1" applyAlignment="1" applyProtection="1">
      <alignment horizontal="left"/>
    </xf>
    <xf numFmtId="0" fontId="1" fillId="6" borderId="0" xfId="0" applyFont="1" applyFill="1" applyAlignment="1" applyProtection="1">
      <alignment wrapText="1"/>
    </xf>
    <xf numFmtId="0" fontId="5" fillId="6" borderId="0" xfId="0" applyFont="1" applyFill="1" applyAlignment="1" applyProtection="1">
      <alignment horizontal="left"/>
      <protection hidden="1"/>
    </xf>
    <xf numFmtId="0" fontId="5" fillId="6" borderId="0" xfId="0" applyFont="1" applyFill="1" applyAlignment="1" applyProtection="1">
      <alignment horizontal="center"/>
      <protection hidden="1"/>
    </xf>
    <xf numFmtId="0" fontId="0" fillId="7" borderId="1" xfId="0" applyFill="1" applyBorder="1" applyProtection="1">
      <protection locked="0" hidden="1"/>
    </xf>
    <xf numFmtId="0" fontId="0" fillId="4" borderId="1" xfId="0" applyFill="1" applyBorder="1" applyAlignment="1" applyProtection="1">
      <alignment horizontal="center" wrapText="1"/>
      <protection locked="0"/>
    </xf>
    <xf numFmtId="14" fontId="0" fillId="0" borderId="0" xfId="0" applyNumberFormat="1" applyProtection="1"/>
    <xf numFmtId="0" fontId="0" fillId="0" borderId="0" xfId="0" applyAlignment="1">
      <alignment wrapText="1"/>
    </xf>
    <xf numFmtId="49" fontId="5" fillId="0" borderId="0" xfId="0" applyNumberFormat="1" applyFont="1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" fontId="0" fillId="0" borderId="1" xfId="0" applyNumberFormat="1" applyBorder="1" applyAlignment="1" applyProtection="1">
      <alignment horizontal="center" wrapText="1"/>
      <protection locked="0"/>
    </xf>
    <xf numFmtId="0" fontId="7" fillId="0" borderId="0" xfId="0" applyFont="1" applyProtection="1">
      <protection hidden="1"/>
    </xf>
    <xf numFmtId="0" fontId="0" fillId="5" borderId="0" xfId="0" applyFill="1" applyBorder="1" applyAlignment="1" applyProtection="1">
      <alignment horizontal="center" wrapText="1"/>
      <protection hidden="1"/>
    </xf>
    <xf numFmtId="49" fontId="0" fillId="0" borderId="0" xfId="0" applyNumberFormat="1"/>
    <xf numFmtId="49" fontId="0" fillId="0" borderId="0" xfId="0" applyNumberFormat="1" applyFont="1" applyAlignment="1"/>
    <xf numFmtId="49" fontId="0" fillId="0" borderId="0" xfId="0" applyNumberFormat="1" applyFont="1" applyBorder="1" applyAlignment="1"/>
    <xf numFmtId="0" fontId="0" fillId="0" borderId="1" xfId="0" applyNumberFormat="1" applyBorder="1" applyAlignment="1" applyProtection="1">
      <alignment horizontal="center" wrapText="1"/>
    </xf>
    <xf numFmtId="0" fontId="0" fillId="8" borderId="1" xfId="0" applyFill="1" applyBorder="1" applyProtection="1">
      <protection locked="0" hidden="1"/>
    </xf>
    <xf numFmtId="0" fontId="11" fillId="0" borderId="0" xfId="0" applyFont="1"/>
    <xf numFmtId="0" fontId="11" fillId="0" borderId="0" xfId="0" applyFont="1" applyAlignment="1">
      <alignment horizontal="left" wrapText="1"/>
    </xf>
    <xf numFmtId="0" fontId="11" fillId="0" borderId="0" xfId="0" applyFont="1" applyBorder="1" applyAlignment="1">
      <alignment horizontal="left" wrapText="1"/>
    </xf>
    <xf numFmtId="0" fontId="11" fillId="0" borderId="0" xfId="0" applyFont="1" applyAlignment="1">
      <alignment horizontal="center"/>
    </xf>
    <xf numFmtId="14" fontId="11" fillId="0" borderId="0" xfId="0" applyNumberFormat="1" applyFont="1" applyAlignment="1">
      <alignment horizontal="left"/>
    </xf>
    <xf numFmtId="0" fontId="12" fillId="0" borderId="0" xfId="0" applyFont="1" applyProtection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right" vertical="top"/>
    </xf>
    <xf numFmtId="1" fontId="0" fillId="0" borderId="1" xfId="0" applyNumberFormat="1" applyBorder="1" applyProtection="1">
      <protection locked="0" hidden="1"/>
    </xf>
    <xf numFmtId="0" fontId="0" fillId="0" borderId="0" xfId="0" applyAlignment="1">
      <alignment horizontal="left" vertical="top"/>
    </xf>
    <xf numFmtId="0" fontId="11" fillId="0" borderId="0" xfId="0" applyFont="1" applyAlignment="1">
      <alignment horizontal="left" vertical="top"/>
    </xf>
    <xf numFmtId="0" fontId="0" fillId="5" borderId="1" xfId="0" applyFill="1" applyBorder="1" applyAlignment="1" applyProtection="1">
      <alignment horizontal="left"/>
      <protection locked="0"/>
    </xf>
    <xf numFmtId="0" fontId="0" fillId="5" borderId="3" xfId="0" applyFill="1" applyBorder="1" applyAlignment="1" applyProtection="1">
      <alignment horizontal="left"/>
      <protection locked="0"/>
    </xf>
    <xf numFmtId="0" fontId="0" fillId="5" borderId="4" xfId="0" applyFill="1" applyBorder="1" applyAlignment="1" applyProtection="1">
      <alignment horizontal="left"/>
      <protection locked="0"/>
    </xf>
    <xf numFmtId="0" fontId="0" fillId="5" borderId="5" xfId="0" applyFill="1" applyBorder="1" applyAlignment="1" applyProtection="1">
      <alignment horizontal="left"/>
      <protection locked="0"/>
    </xf>
    <xf numFmtId="0" fontId="5" fillId="0" borderId="6" xfId="0" applyNumberFormat="1" applyFont="1" applyBorder="1" applyAlignment="1" applyProtection="1">
      <alignment horizontal="left" vertical="top" wrapText="1"/>
      <protection hidden="1"/>
    </xf>
    <xf numFmtId="0" fontId="1" fillId="2" borderId="3" xfId="1" applyFont="1" applyFill="1" applyBorder="1" applyAlignment="1" applyProtection="1">
      <alignment horizontal="center" wrapText="1"/>
      <protection hidden="1"/>
    </xf>
    <xf numFmtId="0" fontId="1" fillId="2" borderId="5" xfId="1" applyFont="1" applyFill="1" applyBorder="1" applyAlignment="1" applyProtection="1">
      <alignment horizontal="center" wrapText="1"/>
      <protection hidden="1"/>
    </xf>
    <xf numFmtId="0" fontId="0" fillId="0" borderId="6" xfId="0" applyBorder="1" applyAlignment="1" applyProtection="1">
      <alignment horizontal="left" wrapText="1"/>
      <protection hidden="1"/>
    </xf>
    <xf numFmtId="0" fontId="5" fillId="0" borderId="6" xfId="0" applyFont="1" applyBorder="1" applyAlignment="1" applyProtection="1">
      <alignment horizontal="left" wrapText="1"/>
      <protection hidden="1"/>
    </xf>
    <xf numFmtId="0" fontId="5" fillId="0" borderId="7" xfId="0" applyFont="1" applyBorder="1" applyAlignment="1" applyProtection="1">
      <alignment horizontal="left" wrapText="1"/>
      <protection hidden="1"/>
    </xf>
    <xf numFmtId="0" fontId="1" fillId="2" borderId="8" xfId="1" applyFont="1" applyFill="1" applyBorder="1" applyAlignment="1" applyProtection="1">
      <alignment horizontal="center" wrapText="1"/>
      <protection hidden="1"/>
    </xf>
    <xf numFmtId="0" fontId="1" fillId="2" borderId="2" xfId="1" applyFont="1" applyFill="1" applyBorder="1" applyAlignment="1" applyProtection="1">
      <alignment horizontal="center" wrapText="1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5" fillId="0" borderId="6" xfId="0" applyFont="1" applyBorder="1" applyAlignment="1" applyProtection="1">
      <alignment horizontal="left" vertical="top" wrapText="1"/>
      <protection hidden="1"/>
    </xf>
    <xf numFmtId="0" fontId="5" fillId="0" borderId="7" xfId="0" applyFont="1" applyBorder="1" applyAlignment="1" applyProtection="1">
      <alignment horizontal="left" vertical="top" wrapText="1"/>
      <protection hidden="1"/>
    </xf>
    <xf numFmtId="0" fontId="11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 applyProtection="1">
      <alignment horizontal="center"/>
    </xf>
    <xf numFmtId="0" fontId="11" fillId="0" borderId="0" xfId="0" applyFont="1" applyAlignment="1">
      <alignment horizontal="left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8" xfId="1" applyFont="1" applyFill="1" applyBorder="1" applyAlignment="1" applyProtection="1">
      <alignment horizontal="center" vertical="center"/>
    </xf>
    <xf numFmtId="0" fontId="1" fillId="2" borderId="2" xfId="1" applyFont="1" applyFill="1" applyBorder="1" applyAlignment="1" applyProtection="1">
      <alignment horizontal="center" vertical="center"/>
    </xf>
    <xf numFmtId="0" fontId="1" fillId="2" borderId="3" xfId="1" applyFont="1" applyFill="1" applyBorder="1" applyAlignment="1" applyProtection="1">
      <alignment horizontal="center" vertical="center" wrapText="1"/>
    </xf>
    <xf numFmtId="0" fontId="1" fillId="2" borderId="5" xfId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right" vertical="top"/>
    </xf>
    <xf numFmtId="0" fontId="11" fillId="0" borderId="6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" fillId="2" borderId="8" xfId="1" applyFont="1" applyFill="1" applyBorder="1" applyAlignment="1" applyProtection="1">
      <alignment horizontal="center" vertical="center" wrapText="1"/>
    </xf>
    <xf numFmtId="0" fontId="1" fillId="2" borderId="2" xfId="1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>
      <alignment horizontal="left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81641</xdr:colOff>
      <xdr:row>16</xdr:row>
      <xdr:rowOff>166006</xdr:rowOff>
    </xdr:from>
    <xdr:to>
      <xdr:col>4</xdr:col>
      <xdr:colOff>1488346</xdr:colOff>
      <xdr:row>22</xdr:row>
      <xdr:rowOff>1370510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7041" y="2985406"/>
          <a:ext cx="3201760" cy="3986893"/>
        </a:xfrm>
        <a:prstGeom prst="rect">
          <a:avLst/>
        </a:prstGeom>
        <a:noFill/>
        <a:ln>
          <a:solidFill>
            <a:schemeClr val="accent1"/>
          </a:solidFill>
        </a:ln>
        <a:effectLst>
          <a:outerShdw blurRad="101600" dist="38100" dir="8100000" algn="tr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6477000</xdr:colOff>
      <xdr:row>16</xdr:row>
      <xdr:rowOff>353786</xdr:rowOff>
    </xdr:from>
    <xdr:to>
      <xdr:col>3</xdr:col>
      <xdr:colOff>13607</xdr:colOff>
      <xdr:row>16</xdr:row>
      <xdr:rowOff>353786</xdr:rowOff>
    </xdr:to>
    <xdr:cxnSp macro="">
      <xdr:nvCxnSpPr>
        <xdr:cNvPr id="6" name="Прямая со стрелко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7062107" y="3238500"/>
          <a:ext cx="1605643" cy="0"/>
        </a:xfrm>
        <a:prstGeom prst="straightConnector1">
          <a:avLst/>
        </a:prstGeom>
        <a:ln w="25400">
          <a:tailEnd type="arrow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G1:G253" totalsRowShown="0">
  <autoFilter ref="G1:G253" xr:uid="{00000000-0009-0000-0100-000001000000}"/>
  <tableColumns count="1">
    <tableColumn id="1" xr3:uid="{00000000-0010-0000-0000-000001000000}" name="Страна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P103"/>
  <sheetViews>
    <sheetView tabSelected="1" zoomScale="80" zoomScaleNormal="80" workbookViewId="0">
      <pane xSplit="2" ySplit="14" topLeftCell="C15" activePane="bottomRight" state="frozenSplit"/>
      <selection activeCell="E34" sqref="E34"/>
      <selection pane="topRight" activeCell="E34" sqref="E34"/>
      <selection pane="bottomLeft" activeCell="E34" sqref="E34"/>
      <selection pane="bottomRight" activeCell="F17" sqref="F17"/>
    </sheetView>
  </sheetViews>
  <sheetFormatPr defaultColWidth="8.85546875" defaultRowHeight="15" x14ac:dyDescent="0.25"/>
  <cols>
    <col min="1" max="1" width="9" style="3" customWidth="1"/>
    <col min="2" max="2" width="101.7109375" style="4" customWidth="1"/>
    <col min="3" max="3" width="27" style="4" customWidth="1"/>
    <col min="4" max="6" width="25.5703125" style="4" customWidth="1"/>
    <col min="7" max="7" width="22.7109375" style="4" customWidth="1"/>
    <col min="8" max="17" width="24.140625" style="4" customWidth="1"/>
    <col min="18" max="42" width="14.140625" style="4" customWidth="1"/>
    <col min="43" max="16384" width="8.85546875" style="4"/>
  </cols>
  <sheetData>
    <row r="1" spans="1:42" x14ac:dyDescent="0.25">
      <c r="A1" s="60"/>
      <c r="B1" s="42" t="str">
        <f>CONCATENATE("ЗАЯВКА НА ДОСТУП НА ОБЪЕКТ И В ПОМЕЩЕНИЯ ЗДАНИЯ ",C14)</f>
        <v>ЗАЯВКА НА ДОСТУП НА ОБЪЕКТ И В ПОМЕЩЕНИЯ ЗДАНИЯ МОСКВА УЛ. БУТЛЕРОВА, 7</v>
      </c>
      <c r="C1" s="32" t="str">
        <f ca="1">IF(B23&lt;&gt;"","ОШИБКИ В ЗАПОЛНЕНИИ ШАБЛОНА, ЗАЯВКА НЕ БУДЕТ ПРИНЯТА","")</f>
        <v>ОШИБКИ В ЗАПОЛНЕНИИ ШАБЛОНА, ЗАЯВКА НЕ БУДЕТ ПРИНЯТА</v>
      </c>
      <c r="D1" s="10"/>
      <c r="E1" s="10"/>
      <c r="F1" s="10" t="s">
        <v>332</v>
      </c>
      <c r="G1" s="10" t="s">
        <v>675</v>
      </c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</row>
    <row r="2" spans="1:42" x14ac:dyDescent="0.25">
      <c r="A2" s="69" t="str">
        <f>IF(OR(C2="ОАО 'АБВГД'", C2=""),"ОШИБКА Укажите наименование организации-заявителя ","")</f>
        <v xml:space="preserve">ОШИБКА Укажите наименование организации-заявителя </v>
      </c>
      <c r="B2" s="14" t="s">
        <v>6</v>
      </c>
      <c r="C2" s="99" t="s">
        <v>373</v>
      </c>
      <c r="D2" s="99"/>
      <c r="E2" s="99"/>
      <c r="F2" s="99"/>
      <c r="G2" s="99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</row>
    <row r="3" spans="1:42" x14ac:dyDescent="0.25">
      <c r="A3" s="69" t="str">
        <f>IF(OR(C3="1234567890", C3="",AND(LEN(C3)&lt;&gt;10,LEN(C3)&lt;&gt;12)),"ОШИБКА ИНН заявителя ","")</f>
        <v xml:space="preserve">ОШИБКА ИНН заявителя </v>
      </c>
      <c r="B3" s="14" t="s">
        <v>311</v>
      </c>
      <c r="C3" s="26" t="s">
        <v>374</v>
      </c>
      <c r="D3" s="67"/>
      <c r="E3" s="67"/>
      <c r="F3" s="67"/>
      <c r="G3" s="67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</row>
    <row r="4" spans="1:42" x14ac:dyDescent="0.25">
      <c r="A4" s="69" t="str">
        <f ca="1">IF(AND(C3&lt;&gt;"7728037545",OR(C4="",NOW()&lt;N(E4))),"ОШИБКА Укажите дату и номер договора ","")</f>
        <v/>
      </c>
      <c r="B4" s="14" t="s">
        <v>42</v>
      </c>
      <c r="C4" s="28" t="s">
        <v>376</v>
      </c>
      <c r="D4" s="11" t="s">
        <v>16</v>
      </c>
      <c r="E4" s="21"/>
      <c r="F4" s="63"/>
      <c r="G4" s="63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</row>
    <row r="5" spans="1:42" x14ac:dyDescent="0.25">
      <c r="A5" s="70"/>
      <c r="B5" s="14" t="s">
        <v>7</v>
      </c>
      <c r="C5" s="21">
        <v>36526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</row>
    <row r="6" spans="1:42" x14ac:dyDescent="0.25">
      <c r="A6" s="70" t="str">
        <f>IF(AND(C6="",Посетители!C3=""),"ОШИБКА Выберите помещения доступа ","")</f>
        <v/>
      </c>
      <c r="B6" s="14" t="s">
        <v>8</v>
      </c>
      <c r="C6" s="13" t="s">
        <v>315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</row>
    <row r="7" spans="1:42" ht="32.450000000000003" customHeight="1" x14ac:dyDescent="0.25">
      <c r="A7" s="70"/>
      <c r="B7" s="23" t="s">
        <v>313</v>
      </c>
      <c r="C7" s="100"/>
      <c r="D7" s="101"/>
      <c r="E7" s="101"/>
      <c r="F7" s="101"/>
      <c r="G7" s="102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</row>
    <row r="8" spans="1:42" x14ac:dyDescent="0.25">
      <c r="A8" s="69" t="str">
        <f ca="1">IF(N(C8)&lt;ROUNDDOWN(NOW(),0),"ОШИБКА Укажите дату начала досупа не ранее текущей ","")</f>
        <v xml:space="preserve">ОШИБКА Укажите дату начала досупа не ранее текущей </v>
      </c>
      <c r="B8" s="14" t="s">
        <v>9</v>
      </c>
      <c r="C8" s="21">
        <v>45658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</row>
    <row r="9" spans="1:42" x14ac:dyDescent="0.25">
      <c r="A9" s="69" t="str">
        <f ca="1">IF(N(C9)&lt;ROUNDDOWN(NOW(),0),"ОШИБКА Укажите дату окончания досупа не ранее текущей ","")</f>
        <v xml:space="preserve">ОШИБКА Укажите дату окончания досупа не ранее текущей </v>
      </c>
      <c r="B9" s="14" t="s">
        <v>10</v>
      </c>
      <c r="C9" s="21">
        <v>45658</v>
      </c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</row>
    <row r="10" spans="1:42" x14ac:dyDescent="0.25">
      <c r="A10" s="69" t="str">
        <f>IF(OR(C10=""),"ОШИБКА Заполните цель визита ","")</f>
        <v/>
      </c>
      <c r="B10" s="14" t="s">
        <v>12</v>
      </c>
      <c r="C10" s="99" t="s">
        <v>17</v>
      </c>
      <c r="D10" s="99"/>
      <c r="E10" s="99"/>
      <c r="F10" s="99"/>
      <c r="G10" s="99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</row>
    <row r="11" spans="1:42" x14ac:dyDescent="0.25">
      <c r="A11" s="69" t="str">
        <f>IF(OR(D11="",D11="Иванов П.П."),"ОШИБКА Заполните должность ФИО лица, оформившего заявку ","")</f>
        <v xml:space="preserve">ОШИБКА Заполните должность ФИО лица, оформившего заявку </v>
      </c>
      <c r="B11" s="14" t="s">
        <v>43</v>
      </c>
      <c r="C11" s="22" t="s">
        <v>44</v>
      </c>
      <c r="D11" s="22" t="s">
        <v>45</v>
      </c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</row>
    <row r="12" spans="1:42" s="5" customFormat="1" x14ac:dyDescent="0.25">
      <c r="A12" s="69" t="str">
        <f>IF(AND(C3&lt;&gt;"7728037545",OR(C12="",E12="")),"ОШИБКА Укажите дату и номер заявки ","")</f>
        <v xml:space="preserve">ОШИБКА Укажите дату и номер заявки </v>
      </c>
      <c r="B12" s="14" t="s">
        <v>312</v>
      </c>
      <c r="C12" s="20">
        <v>1245</v>
      </c>
      <c r="D12" s="11" t="s">
        <v>16</v>
      </c>
      <c r="E12" s="21"/>
      <c r="F12" s="63"/>
      <c r="G12" s="63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</row>
    <row r="13" spans="1:42" s="5" customFormat="1" x14ac:dyDescent="0.25">
      <c r="A13" s="69" t="str">
        <f>IF(OR(C13="",C13="7(999)999-99-99"),"ОШИБКА Заполните телефон для связи ","")</f>
        <v xml:space="preserve">ОШИБКА Заполните телефон для связи </v>
      </c>
      <c r="B13" s="14" t="s">
        <v>340</v>
      </c>
      <c r="C13" s="25" t="s">
        <v>339</v>
      </c>
      <c r="D13" s="65"/>
      <c r="E13" s="66"/>
      <c r="F13" s="66"/>
      <c r="G13" s="66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</row>
    <row r="14" spans="1:42" s="5" customFormat="1" x14ac:dyDescent="0.25">
      <c r="A14" s="69" t="str">
        <f>IF(C14="","ОШИБКА Заполните телефон для связи ","")</f>
        <v/>
      </c>
      <c r="B14" s="14" t="s">
        <v>390</v>
      </c>
      <c r="C14" s="79" t="s">
        <v>392</v>
      </c>
      <c r="D14" s="65"/>
      <c r="E14" s="66"/>
      <c r="F14" s="66"/>
      <c r="G14" s="66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</row>
    <row r="15" spans="1:42" s="5" customFormat="1" ht="42" customHeight="1" x14ac:dyDescent="0.25">
      <c r="A15" s="69"/>
      <c r="B15" s="14"/>
      <c r="C15" s="79"/>
      <c r="D15" s="65"/>
      <c r="E15" s="66"/>
      <c r="F15" s="66"/>
      <c r="G15" s="66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</row>
    <row r="16" spans="1:42" x14ac:dyDescent="0.25">
      <c r="A16" s="69" t="str">
        <f>IF(ISNA(HLOOKUP("ОШИБКА! Выберите помещение из списка",C16:AP16,1,0)),"","ОШИБКА! Выберите помещение из списка ")</f>
        <v/>
      </c>
      <c r="B16" s="3" t="s">
        <v>394</v>
      </c>
      <c r="C16" s="64" t="str">
        <f>IF(OR(AND($C$14=Список!$L$2,NOT(ISERROR(VLOOKUP(C6,Список!$A:$A,1,0)))),AND($C$14=Список!$L$3,NOT(ISERROR(VLOOKUP(C6,Список!$N:$N,1,0)))),C6=""),"","ОШИБКА! Выберите помещение из списка")</f>
        <v/>
      </c>
      <c r="D16" s="64" t="str">
        <f>IF(OR(AND($C$14=Список!$L$2,NOT(ISERROR(VLOOKUP(D6,Список!$A:$A,1,0)))),AND($C$14=Список!$L$3,NOT(ISERROR(VLOOKUP(D6,Список!$N:$N,1,0)))),D6=""),"","ОШИБКА! Выберите помещение из списка")</f>
        <v/>
      </c>
      <c r="E16" s="64" t="str">
        <f>IF(OR(AND($C$14=Список!$L$2,NOT(ISERROR(VLOOKUP(E6,Список!$A:$A,1,0)))),AND($C$14=Список!$L$3,NOT(ISERROR(VLOOKUP(E6,Список!$N:$N,1,0)))),E6=""),"","ОШИБКА! Выберите помещение из списка")</f>
        <v/>
      </c>
      <c r="F16" s="64" t="str">
        <f>IF(OR(AND($C$14=Список!$L$2,NOT(ISERROR(VLOOKUP(F6,Список!$A:$A,1,0)))),AND($C$14=Список!$L$3,NOT(ISERROR(VLOOKUP(F6,Список!$N:$N,1,0)))),F6=""),"","ОШИБКА! Выберите помещение из списка")</f>
        <v/>
      </c>
      <c r="G16" s="64" t="str">
        <f>IF(OR(AND($C$14=Список!$L$2,NOT(ISERROR(VLOOKUP(G6,Список!$A:$A,1,0)))),AND($C$14=Список!$L$3,NOT(ISERROR(VLOOKUP(G6,Список!$N:$N,1,0)))),G6=""),"","ОШИБКА! Выберите помещение из списка")</f>
        <v/>
      </c>
      <c r="H16" s="64" t="str">
        <f>IF(OR(AND($C$14=Список!$L$2,NOT(ISERROR(VLOOKUP(H6,Список!$A:$A,1,0)))),AND($C$14=Список!$L$3,NOT(ISERROR(VLOOKUP(H6,Список!$N:$N,1,0)))),H6=""),"","ОШИБКА! Выберите помещение из списка")</f>
        <v/>
      </c>
      <c r="I16" s="64" t="str">
        <f>IF(OR(AND($C$14=Список!$L$2,NOT(ISERROR(VLOOKUP(I6,Список!$A:$A,1,0)))),AND($C$14=Список!$L$3,NOT(ISERROR(VLOOKUP(I6,Список!$N:$N,1,0)))),I6=""),"","ОШИБКА! Выберите помещение из списка")</f>
        <v/>
      </c>
      <c r="J16" s="64" t="str">
        <f>IF(OR(AND($C$14=Список!$L$2,NOT(ISERROR(VLOOKUP(J6,Список!$A:$A,1,0)))),AND($C$14=Список!$L$3,NOT(ISERROR(VLOOKUP(J6,Список!$N:$N,1,0)))),J6=""),"","ОШИБКА! Выберите помещение из списка")</f>
        <v/>
      </c>
      <c r="K16" s="64" t="str">
        <f>IF(OR(AND($C$14=Список!$L$2,NOT(ISERROR(VLOOKUP(K6,Список!$A:$A,1,0)))),AND($C$14=Список!$L$3,NOT(ISERROR(VLOOKUP(K6,Список!$N:$N,1,0)))),K6=""),"","ОШИБКА! Выберите помещение из списка")</f>
        <v/>
      </c>
      <c r="L16" s="64" t="str">
        <f>IF(OR(AND($C$14=Список!$L$2,NOT(ISERROR(VLOOKUP(L6,Список!$A:$A,1,0)))),AND($C$14=Список!$L$3,NOT(ISERROR(VLOOKUP(L6,Список!$N:$N,1,0)))),L6=""),"","ОШИБКА! Выберите помещение из списка")</f>
        <v/>
      </c>
      <c r="M16" s="64" t="str">
        <f>IF(OR(AND($C$14=Список!$L$2,NOT(ISERROR(VLOOKUP(M6,Список!$A:$A,1,0)))),AND($C$14=Список!$L$3,NOT(ISERROR(VLOOKUP(M6,Список!$N:$N,1,0)))),M6=""),"","ОШИБКА! Выберите помещение из списка")</f>
        <v/>
      </c>
      <c r="N16" s="64" t="str">
        <f>IF(OR(AND($C$14=Список!$L$2,NOT(ISERROR(VLOOKUP(N6,Список!$A:$A,1,0)))),AND($C$14=Список!$L$3,NOT(ISERROR(VLOOKUP(N6,Список!$N:$N,1,0)))),N6=""),"","ОШИБКА! Выберите помещение из списка")</f>
        <v/>
      </c>
      <c r="O16" s="64" t="str">
        <f>IF(OR(AND($C$14=Список!$L$2,NOT(ISERROR(VLOOKUP(O6,Список!$A:$A,1,0)))),AND($C$14=Список!$L$3,NOT(ISERROR(VLOOKUP(O6,Список!$N:$N,1,0)))),O6=""),"","ОШИБКА! Выберите помещение из списка")</f>
        <v/>
      </c>
      <c r="P16" s="64" t="str">
        <f>IF(OR(AND($C$14=Список!$L$2,NOT(ISERROR(VLOOKUP(P6,Список!$A:$A,1,0)))),AND($C$14=Список!$L$3,NOT(ISERROR(VLOOKUP(P6,Список!$N:$N,1,0)))),P6=""),"","ОШИБКА! Выберите помещение из списка")</f>
        <v/>
      </c>
      <c r="Q16" s="64" t="str">
        <f>IF(OR(AND($C$14=Список!$L$2,NOT(ISERROR(VLOOKUP(Q6,Список!$A:$A,1,0)))),AND($C$14=Список!$L$3,NOT(ISERROR(VLOOKUP(Q6,Список!$N:$N,1,0)))),Q6=""),"","ОШИБКА! Выберите помещение из списка")</f>
        <v/>
      </c>
      <c r="R16" s="64" t="str">
        <f>IF(OR(AND($C$14=Список!$L$2,NOT(ISERROR(VLOOKUP(R6,Список!$A:$A,1,0)))),AND($C$14=Список!$L$3,NOT(ISERROR(VLOOKUP(R6,Список!$N:$N,1,0)))),R6=""),"","ОШИБКА! Выберите помещение из списка")</f>
        <v/>
      </c>
      <c r="S16" s="64" t="str">
        <f>IF(OR(AND($C$14=Список!$L$2,NOT(ISERROR(VLOOKUP(S6,Список!$A:$A,1,0)))),AND($C$14=Список!$L$3,NOT(ISERROR(VLOOKUP(S6,Список!$N:$N,1,0)))),S6=""),"","ОШИБКА! Выберите помещение из списка")</f>
        <v/>
      </c>
      <c r="T16" s="64" t="str">
        <f>IF(OR(AND($C$14=Список!$L$2,NOT(ISERROR(VLOOKUP(T6,Список!$A:$A,1,0)))),AND($C$14=Список!$L$3,NOT(ISERROR(VLOOKUP(T6,Список!$N:$N,1,0)))),T6=""),"","ОШИБКА! Выберите помещение из списка")</f>
        <v/>
      </c>
      <c r="U16" s="64" t="str">
        <f>IF(OR(AND($C$14=Список!$L$2,NOT(ISERROR(VLOOKUP(U6,Список!$A:$A,1,0)))),AND($C$14=Список!$L$3,NOT(ISERROR(VLOOKUP(U6,Список!$N:$N,1,0)))),U6=""),"","ОШИБКА! Выберите помещение из списка")</f>
        <v/>
      </c>
      <c r="V16" s="64" t="str">
        <f>IF(OR(AND($C$14=Список!$L$2,NOT(ISERROR(VLOOKUP(V6,Список!$A:$A,1,0)))),AND($C$14=Список!$L$3,NOT(ISERROR(VLOOKUP(V6,Список!$N:$N,1,0)))),V6=""),"","ОШИБКА! Выберите помещение из списка")</f>
        <v/>
      </c>
      <c r="W16" s="64" t="str">
        <f>IF(OR(AND($C$14=Список!$L$2,NOT(ISERROR(VLOOKUP(W6,Список!$A:$A,1,0)))),AND($C$14=Список!$L$3,NOT(ISERROR(VLOOKUP(W6,Список!$N:$N,1,0)))),W6=""),"","ОШИБКА! Выберите помещение из списка")</f>
        <v/>
      </c>
      <c r="X16" s="64" t="str">
        <f>IF(OR(AND($C$14=Список!$L$2,NOT(ISERROR(VLOOKUP(X6,Список!$A:$A,1,0)))),AND($C$14=Список!$L$3,NOT(ISERROR(VLOOKUP(X6,Список!$N:$N,1,0)))),X6=""),"","ОШИБКА! Выберите помещение из списка")</f>
        <v/>
      </c>
      <c r="Y16" s="64" t="str">
        <f>IF(OR(AND($C$14=Список!$L$2,NOT(ISERROR(VLOOKUP(Y6,Список!$A:$A,1,0)))),AND($C$14=Список!$L$3,NOT(ISERROR(VLOOKUP(Y6,Список!$N:$N,1,0)))),Y6=""),"","ОШИБКА! Выберите помещение из списка")</f>
        <v/>
      </c>
      <c r="Z16" s="64" t="str">
        <f>IF(OR(AND($C$14=Список!$L$2,NOT(ISERROR(VLOOKUP(Z6,Список!$A:$A,1,0)))),AND($C$14=Список!$L$3,NOT(ISERROR(VLOOKUP(Z6,Список!$N:$N,1,0)))),Z6=""),"","ОШИБКА! Выберите помещение из списка")</f>
        <v/>
      </c>
      <c r="AA16" s="64" t="str">
        <f>IF(OR(AND($C$14=Список!$L$2,NOT(ISERROR(VLOOKUP(AA6,Список!$A:$A,1,0)))),AND($C$14=Список!$L$3,NOT(ISERROR(VLOOKUP(AA6,Список!$N:$N,1,0)))),AA6=""),"","ОШИБКА! Выберите помещение из списка")</f>
        <v/>
      </c>
      <c r="AB16" s="64" t="str">
        <f>IF(OR(AND($C$14=Список!$L$2,NOT(ISERROR(VLOOKUP(AB6,Список!$A:$A,1,0)))),AND($C$14=Список!$L$3,NOT(ISERROR(VLOOKUP(AB6,Список!$N:$N,1,0)))),AB6=""),"","ОШИБКА! Выберите помещение из списка")</f>
        <v/>
      </c>
      <c r="AC16" s="64" t="str">
        <f>IF(OR(AND($C$14=Список!$L$2,NOT(ISERROR(VLOOKUP(AC6,Список!$A:$A,1,0)))),AND($C$14=Список!$L$3,NOT(ISERROR(VLOOKUP(AC6,Список!$N:$N,1,0)))),AC6=""),"","ОШИБКА! Выберите помещение из списка")</f>
        <v/>
      </c>
      <c r="AD16" s="64" t="str">
        <f>IF(OR(AND($C$14=Список!$L$2,NOT(ISERROR(VLOOKUP(AD6,Список!$A:$A,1,0)))),AND($C$14=Список!$L$3,NOT(ISERROR(VLOOKUP(AD6,Список!$N:$N,1,0)))),AD6=""),"","ОШИБКА! Выберите помещение из списка")</f>
        <v/>
      </c>
      <c r="AE16" s="64" t="str">
        <f>IF(OR(AND($C$14=Список!$L$2,NOT(ISERROR(VLOOKUP(AE6,Список!$A:$A,1,0)))),AND($C$14=Список!$L$3,NOT(ISERROR(VLOOKUP(AE6,Список!$N:$N,1,0)))),AE6=""),"","ОШИБКА! Выберите помещение из списка")</f>
        <v/>
      </c>
      <c r="AF16" s="64" t="str">
        <f>IF(OR(AND($C$14=Список!$L$2,NOT(ISERROR(VLOOKUP(AF6,Список!$A:$A,1,0)))),AND($C$14=Список!$L$3,NOT(ISERROR(VLOOKUP(AF6,Список!$N:$N,1,0)))),AF6=""),"","ОШИБКА! Выберите помещение из списка")</f>
        <v/>
      </c>
      <c r="AG16" s="64" t="str">
        <f>IF(OR(AND($C$14=Список!$L$2,NOT(ISERROR(VLOOKUP(AG6,Список!$A:$A,1,0)))),AND($C$14=Список!$L$3,NOT(ISERROR(VLOOKUP(AG6,Список!$N:$N,1,0)))),AG6=""),"","ОШИБКА! Выберите помещение из списка")</f>
        <v/>
      </c>
      <c r="AH16" s="64" t="str">
        <f>IF(OR(AND($C$14=Список!$L$2,NOT(ISERROR(VLOOKUP(AH6,Список!$A:$A,1,0)))),AND($C$14=Список!$L$3,NOT(ISERROR(VLOOKUP(AH6,Список!$N:$N,1,0)))),AH6=""),"","ОШИБКА! Выберите помещение из списка")</f>
        <v/>
      </c>
      <c r="AI16" s="64" t="str">
        <f>IF(OR(AND($C$14=Список!$L$2,NOT(ISERROR(VLOOKUP(AI6,Список!$A:$A,1,0)))),AND($C$14=Список!$L$3,NOT(ISERROR(VLOOKUP(AI6,Список!$N:$N,1,0)))),AI6=""),"","ОШИБКА! Выберите помещение из списка")</f>
        <v/>
      </c>
      <c r="AJ16" s="64" t="str">
        <f>IF(OR(AND($C$14=Список!$L$2,NOT(ISERROR(VLOOKUP(AJ6,Список!$A:$A,1,0)))),AND($C$14=Список!$L$3,NOT(ISERROR(VLOOKUP(AJ6,Список!$N:$N,1,0)))),AJ6=""),"","ОШИБКА! Выберите помещение из списка")</f>
        <v/>
      </c>
      <c r="AK16" s="64" t="str">
        <f>IF(OR(AND($C$14=Список!$L$2,NOT(ISERROR(VLOOKUP(AK6,Список!$A:$A,1,0)))),AND($C$14=Список!$L$3,NOT(ISERROR(VLOOKUP(AK6,Список!$N:$N,1,0)))),AK6=""),"","ОШИБКА! Выберите помещение из списка")</f>
        <v/>
      </c>
      <c r="AL16" s="64" t="str">
        <f>IF(OR(AND($C$14=Список!$L$2,NOT(ISERROR(VLOOKUP(AL6,Список!$A:$A,1,0)))),AND($C$14=Список!$L$3,NOT(ISERROR(VLOOKUP(AL6,Список!$N:$N,1,0)))),AL6=""),"","ОШИБКА! Выберите помещение из списка")</f>
        <v/>
      </c>
      <c r="AM16" s="64" t="str">
        <f>IF(OR(AND($C$14=Список!$L$2,NOT(ISERROR(VLOOKUP(AM6,Список!$A:$A,1,0)))),AND($C$14=Список!$L$3,NOT(ISERROR(VLOOKUP(AM6,Список!$N:$N,1,0)))),AM6=""),"","ОШИБКА! Выберите помещение из списка")</f>
        <v/>
      </c>
      <c r="AN16" s="64" t="str">
        <f>IF(OR(AND($C$14=Список!$L$2,NOT(ISERROR(VLOOKUP(AN6,Список!$A:$A,1,0)))),AND($C$14=Список!$L$3,NOT(ISERROR(VLOOKUP(AN6,Список!$N:$N,1,0)))),AN6=""),"","ОШИБКА! Выберите помещение из списка")</f>
        <v/>
      </c>
      <c r="AO16" s="64" t="str">
        <f>IF(OR(AND($C$14=Список!$L$2,NOT(ISERROR(VLOOKUP(AO6,Список!$A:$A,1,0)))),AND($C$14=Список!$L$3,NOT(ISERROR(VLOOKUP(AO6,Список!$N:$N,1,0)))),AO6=""),"","ОШИБКА! Выберите помещение из списка")</f>
        <v/>
      </c>
      <c r="AP16" s="64" t="str">
        <f>IF(OR(AND($C$14=Список!$L$2,NOT(ISERROR(VLOOKUP(AP6,Список!$A:$A,1,0)))),AND($C$14=Список!$L$3,NOT(ISERROR(VLOOKUP(AP6,Список!$N:$N,1,0)))),AP6=""),"","ОШИБКА! Выберите помещение из списка")</f>
        <v/>
      </c>
    </row>
    <row r="17" spans="1:42" s="35" customFormat="1" ht="63" customHeight="1" x14ac:dyDescent="0.25">
      <c r="A17" s="60"/>
      <c r="B17" s="45" t="s">
        <v>415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</row>
    <row r="18" spans="1:42" s="35" customFormat="1" ht="30" x14ac:dyDescent="0.25">
      <c r="A18" s="60"/>
      <c r="B18" s="46" t="s">
        <v>341</v>
      </c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</row>
    <row r="19" spans="1:42" s="35" customFormat="1" x14ac:dyDescent="0.25">
      <c r="A19" s="60"/>
      <c r="B19" s="47" t="s">
        <v>333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</row>
    <row r="20" spans="1:42" s="35" customFormat="1" ht="30" x14ac:dyDescent="0.25">
      <c r="A20" s="69" t="str">
        <f>IF(AND('Прекращение допуска'!C3&lt;&gt;"",OR(Посетители!C3&lt;&gt;"",Оборудование!C3&lt;&gt;"",Автотранспорт!D4&lt;&gt;"")),"ОШИБКА для прекращение доступа другие листы не заполняются ","")</f>
        <v/>
      </c>
      <c r="B20" s="45" t="s">
        <v>334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</row>
    <row r="21" spans="1:42" s="35" customFormat="1" ht="47.45" customHeight="1" x14ac:dyDescent="0.25">
      <c r="A21" s="60"/>
      <c r="B21" s="45" t="s">
        <v>416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</row>
    <row r="22" spans="1:42" s="35" customFormat="1" ht="30.75" customHeight="1" x14ac:dyDescent="0.25">
      <c r="A22" s="60"/>
      <c r="B22" s="48" t="str">
        <f ca="1">IF(B23&lt;&gt;"","ВЫЯВЛЕНЫ ОШИБКИ В ЗАПОЛНЕНИИ ШАБЛОНА, ЗАЯВКА НЕ БУДЕТ ПРИНЯТА, СМ. НИЖЕ. Если текст ошибки виден не полностью, скопируйте текст в другую книгу или документ","")</f>
        <v>ВЫЯВЛЕНЫ ОШИБКИ В ЗАПОЛНЕНИИ ШАБЛОНА, ЗАЯВКА НЕ БУДЕТ ПРИНЯТА, СМ. НИЖЕ. Если текст ошибки виден не полностью, скопируйте текст в другую книгу или документ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</row>
    <row r="23" spans="1:42" s="35" customFormat="1" ht="155.25" customHeight="1" x14ac:dyDescent="0.25">
      <c r="A23" s="60"/>
      <c r="B23" s="31" t="str">
        <f ca="1">A2&amp;A3&amp;A4&amp;A5&amp;A6&amp;A7&amp;A8&amp;A9&amp;A10&amp;A11&amp;A12&amp;A13&amp;A16&amp;A20&amp;Посетители!J1&amp;Оборудование!G1&amp;Автотранспорт!B2&amp;'Прекращение допуска'!E1</f>
        <v xml:space="preserve">ОШИБКА Укажите наименование организации-заявителя ОШИБКА ИНН заявителя ОШИБКА Укажите дату начала досупа не ранее текущей ОШИБКА Укажите дату окончания досупа не ранее текущей ОШИБКА Заполните должность ФИО лица, оформившего заявку ОШИБКА Укажите дату и номер заявки ОШИБКА Заполните телефон для связи 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</row>
    <row r="24" spans="1:42" s="61" customFormat="1" x14ac:dyDescent="0.25">
      <c r="A24" s="60"/>
    </row>
    <row r="25" spans="1:42" s="61" customFormat="1" x14ac:dyDescent="0.25">
      <c r="A25" s="60"/>
    </row>
    <row r="26" spans="1:42" s="61" customFormat="1" x14ac:dyDescent="0.25">
      <c r="A26" s="60"/>
    </row>
    <row r="27" spans="1:42" s="61" customFormat="1" x14ac:dyDescent="0.25">
      <c r="A27" s="60"/>
    </row>
    <row r="28" spans="1:42" s="61" customFormat="1" x14ac:dyDescent="0.25">
      <c r="A28" s="60"/>
    </row>
    <row r="29" spans="1:42" s="61" customFormat="1" x14ac:dyDescent="0.25">
      <c r="A29" s="60"/>
    </row>
    <row r="30" spans="1:42" s="61" customFormat="1" x14ac:dyDescent="0.25">
      <c r="A30" s="60"/>
    </row>
    <row r="31" spans="1:42" s="61" customFormat="1" x14ac:dyDescent="0.25">
      <c r="A31" s="60"/>
    </row>
    <row r="32" spans="1:42" s="61" customFormat="1" x14ac:dyDescent="0.25">
      <c r="A32" s="60"/>
    </row>
    <row r="33" spans="1:1" s="61" customFormat="1" x14ac:dyDescent="0.25">
      <c r="A33" s="60"/>
    </row>
    <row r="34" spans="1:1" s="61" customFormat="1" x14ac:dyDescent="0.25">
      <c r="A34" s="60"/>
    </row>
    <row r="35" spans="1:1" s="61" customFormat="1" x14ac:dyDescent="0.25">
      <c r="A35" s="60"/>
    </row>
    <row r="36" spans="1:1" s="61" customFormat="1" x14ac:dyDescent="0.25">
      <c r="A36" s="60"/>
    </row>
    <row r="37" spans="1:1" s="61" customFormat="1" x14ac:dyDescent="0.25">
      <c r="A37" s="60"/>
    </row>
    <row r="38" spans="1:1" s="61" customFormat="1" x14ac:dyDescent="0.25">
      <c r="A38" s="60"/>
    </row>
    <row r="39" spans="1:1" s="61" customFormat="1" x14ac:dyDescent="0.25">
      <c r="A39" s="60"/>
    </row>
    <row r="40" spans="1:1" s="61" customFormat="1" x14ac:dyDescent="0.25">
      <c r="A40" s="60"/>
    </row>
    <row r="41" spans="1:1" s="61" customFormat="1" x14ac:dyDescent="0.25">
      <c r="A41" s="60"/>
    </row>
    <row r="42" spans="1:1" s="61" customFormat="1" x14ac:dyDescent="0.25">
      <c r="A42" s="60"/>
    </row>
    <row r="43" spans="1:1" s="61" customFormat="1" x14ac:dyDescent="0.25">
      <c r="A43" s="60"/>
    </row>
    <row r="44" spans="1:1" s="61" customFormat="1" x14ac:dyDescent="0.25">
      <c r="A44" s="60"/>
    </row>
    <row r="45" spans="1:1" s="61" customFormat="1" x14ac:dyDescent="0.25">
      <c r="A45" s="60"/>
    </row>
    <row r="46" spans="1:1" s="61" customFormat="1" x14ac:dyDescent="0.25">
      <c r="A46" s="60"/>
    </row>
    <row r="47" spans="1:1" s="61" customFormat="1" x14ac:dyDescent="0.25">
      <c r="A47" s="60"/>
    </row>
    <row r="48" spans="1:1" s="61" customFormat="1" x14ac:dyDescent="0.25">
      <c r="A48" s="60"/>
    </row>
    <row r="49" spans="1:1" s="61" customFormat="1" x14ac:dyDescent="0.25">
      <c r="A49" s="60"/>
    </row>
    <row r="50" spans="1:1" s="61" customFormat="1" x14ac:dyDescent="0.25">
      <c r="A50" s="60"/>
    </row>
    <row r="51" spans="1:1" s="61" customFormat="1" x14ac:dyDescent="0.25">
      <c r="A51" s="60"/>
    </row>
    <row r="52" spans="1:1" s="63" customFormat="1" x14ac:dyDescent="0.25">
      <c r="A52" s="62"/>
    </row>
    <row r="53" spans="1:1" s="63" customFormat="1" x14ac:dyDescent="0.25">
      <c r="A53" s="62"/>
    </row>
    <row r="54" spans="1:1" s="63" customFormat="1" x14ac:dyDescent="0.25">
      <c r="A54" s="62"/>
    </row>
    <row r="55" spans="1:1" s="63" customFormat="1" x14ac:dyDescent="0.25">
      <c r="A55" s="62"/>
    </row>
    <row r="56" spans="1:1" s="63" customFormat="1" x14ac:dyDescent="0.25">
      <c r="A56" s="62"/>
    </row>
    <row r="57" spans="1:1" s="63" customFormat="1" x14ac:dyDescent="0.25">
      <c r="A57" s="62"/>
    </row>
    <row r="58" spans="1:1" s="63" customFormat="1" x14ac:dyDescent="0.25">
      <c r="A58" s="62"/>
    </row>
    <row r="59" spans="1:1" s="63" customFormat="1" x14ac:dyDescent="0.25">
      <c r="A59" s="62"/>
    </row>
    <row r="60" spans="1:1" s="63" customFormat="1" x14ac:dyDescent="0.25">
      <c r="A60" s="62"/>
    </row>
    <row r="61" spans="1:1" s="63" customFormat="1" x14ac:dyDescent="0.25">
      <c r="A61" s="62"/>
    </row>
    <row r="62" spans="1:1" s="63" customFormat="1" x14ac:dyDescent="0.25">
      <c r="A62" s="62"/>
    </row>
    <row r="63" spans="1:1" s="63" customFormat="1" x14ac:dyDescent="0.25">
      <c r="A63" s="62"/>
    </row>
    <row r="64" spans="1:1" s="63" customFormat="1" x14ac:dyDescent="0.25">
      <c r="A64" s="62"/>
    </row>
    <row r="65" spans="1:1" s="63" customFormat="1" x14ac:dyDescent="0.25">
      <c r="A65" s="62"/>
    </row>
    <row r="66" spans="1:1" s="63" customFormat="1" x14ac:dyDescent="0.25">
      <c r="A66" s="62"/>
    </row>
    <row r="67" spans="1:1" s="63" customFormat="1" x14ac:dyDescent="0.25">
      <c r="A67" s="62"/>
    </row>
    <row r="68" spans="1:1" s="63" customFormat="1" x14ac:dyDescent="0.25">
      <c r="A68" s="62"/>
    </row>
    <row r="69" spans="1:1" s="63" customFormat="1" x14ac:dyDescent="0.25">
      <c r="A69" s="62"/>
    </row>
    <row r="70" spans="1:1" s="63" customFormat="1" x14ac:dyDescent="0.25">
      <c r="A70" s="62"/>
    </row>
    <row r="71" spans="1:1" s="63" customFormat="1" x14ac:dyDescent="0.25">
      <c r="A71" s="62"/>
    </row>
    <row r="72" spans="1:1" s="63" customFormat="1" x14ac:dyDescent="0.25">
      <c r="A72" s="62"/>
    </row>
    <row r="73" spans="1:1" s="63" customFormat="1" x14ac:dyDescent="0.25">
      <c r="A73" s="62"/>
    </row>
    <row r="74" spans="1:1" s="63" customFormat="1" x14ac:dyDescent="0.25">
      <c r="A74" s="62"/>
    </row>
    <row r="75" spans="1:1" s="63" customFormat="1" x14ac:dyDescent="0.25">
      <c r="A75" s="62"/>
    </row>
    <row r="76" spans="1:1" s="63" customFormat="1" x14ac:dyDescent="0.25">
      <c r="A76" s="62"/>
    </row>
    <row r="77" spans="1:1" s="63" customFormat="1" x14ac:dyDescent="0.25">
      <c r="A77" s="62"/>
    </row>
    <row r="78" spans="1:1" s="63" customFormat="1" x14ac:dyDescent="0.25">
      <c r="A78" s="62"/>
    </row>
    <row r="79" spans="1:1" s="63" customFormat="1" x14ac:dyDescent="0.25">
      <c r="A79" s="62"/>
    </row>
    <row r="80" spans="1:1" s="63" customFormat="1" x14ac:dyDescent="0.25">
      <c r="A80" s="62"/>
    </row>
    <row r="81" spans="1:1" s="63" customFormat="1" x14ac:dyDescent="0.25">
      <c r="A81" s="62"/>
    </row>
    <row r="82" spans="1:1" s="63" customFormat="1" x14ac:dyDescent="0.25">
      <c r="A82" s="62"/>
    </row>
    <row r="83" spans="1:1" s="63" customFormat="1" x14ac:dyDescent="0.25">
      <c r="A83" s="62"/>
    </row>
    <row r="84" spans="1:1" s="63" customFormat="1" x14ac:dyDescent="0.25">
      <c r="A84" s="62"/>
    </row>
    <row r="85" spans="1:1" s="63" customFormat="1" x14ac:dyDescent="0.25">
      <c r="A85" s="62"/>
    </row>
    <row r="86" spans="1:1" s="63" customFormat="1" x14ac:dyDescent="0.25">
      <c r="A86" s="62"/>
    </row>
    <row r="87" spans="1:1" s="63" customFormat="1" x14ac:dyDescent="0.25">
      <c r="A87" s="62"/>
    </row>
    <row r="88" spans="1:1" s="63" customFormat="1" x14ac:dyDescent="0.25">
      <c r="A88" s="62"/>
    </row>
    <row r="89" spans="1:1" s="63" customFormat="1" x14ac:dyDescent="0.25">
      <c r="A89" s="62"/>
    </row>
    <row r="90" spans="1:1" s="63" customFormat="1" x14ac:dyDescent="0.25">
      <c r="A90" s="62"/>
    </row>
    <row r="91" spans="1:1" s="63" customFormat="1" x14ac:dyDescent="0.25">
      <c r="A91" s="62"/>
    </row>
    <row r="92" spans="1:1" s="63" customFormat="1" x14ac:dyDescent="0.25">
      <c r="A92" s="62"/>
    </row>
    <row r="93" spans="1:1" s="63" customFormat="1" x14ac:dyDescent="0.25">
      <c r="A93" s="62"/>
    </row>
    <row r="94" spans="1:1" s="63" customFormat="1" x14ac:dyDescent="0.25">
      <c r="A94" s="62"/>
    </row>
    <row r="95" spans="1:1" s="63" customFormat="1" x14ac:dyDescent="0.25">
      <c r="A95" s="62"/>
    </row>
    <row r="103" spans="1:7" s="12" customFormat="1" x14ac:dyDescent="0.25">
      <c r="A103" s="3"/>
      <c r="B103" s="4"/>
      <c r="C103" s="4"/>
      <c r="D103" s="4"/>
      <c r="E103" s="4"/>
      <c r="F103" s="4"/>
      <c r="G103" s="4"/>
    </row>
  </sheetData>
  <sheetProtection algorithmName="SHA-512" hashValue="s2USPo0IobefKYYf2AbOoQu5pijIwbPeD+GsbcZY8HiZ70ikD+Or03uUHvz9V1K8Mq8wqpX8kBz7O8tkoHmwYg==" saltValue="Azij4ds9iaTpUXrD4DAMuQ==" spinCount="100000" sheet="1" objects="1" scenarios="1" formatColumns="0" formatRows="0"/>
  <mergeCells count="3">
    <mergeCell ref="C2:G2"/>
    <mergeCell ref="C7:G7"/>
    <mergeCell ref="C10:G10"/>
  </mergeCell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Помещения" prompt="Выбрать из списка" xr:uid="{00000000-0002-0000-0000-000000000000}">
          <x14:formula1>
            <xm:f>Список!$A$2:$A$77</xm:f>
          </x14:formula1>
          <xm:sqref>C6:AP6</xm:sqref>
        </x14:dataValidation>
        <x14:dataValidation type="list" allowBlank="1" showInputMessage="1" showErrorMessage="1" xr:uid="{00000000-0002-0000-0000-000001000000}">
          <x14:formula1>
            <xm:f>Список!$X$1:$X$2</xm:f>
          </x14:formula1>
          <xm:sqref>C15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BP27"/>
  <sheetViews>
    <sheetView zoomScale="84" zoomScaleNormal="84" workbookViewId="0">
      <selection activeCell="C3" sqref="C3"/>
    </sheetView>
  </sheetViews>
  <sheetFormatPr defaultRowHeight="15" x14ac:dyDescent="0.25"/>
  <cols>
    <col min="1" max="1" width="9.42578125" style="10" customWidth="1"/>
    <col min="2" max="2" width="9.140625" style="10"/>
    <col min="3" max="15" width="17.85546875" style="10" customWidth="1"/>
    <col min="16" max="18" width="9.140625" style="53"/>
    <col min="19" max="19" width="12.5703125" style="53" customWidth="1"/>
    <col min="20" max="20" width="9.140625" style="53"/>
    <col min="21" max="21" width="15.28515625" style="53" bestFit="1" customWidth="1"/>
    <col min="22" max="24" width="10.140625" style="53" bestFit="1" customWidth="1"/>
    <col min="25" max="28" width="9.140625" style="53"/>
    <col min="29" max="16384" width="9.140625" style="10"/>
  </cols>
  <sheetData>
    <row r="1" spans="1:68" ht="47.45" customHeight="1" x14ac:dyDescent="0.25">
      <c r="A1" s="36" t="str">
        <f ca="1">'Данные заявки'!$C$1</f>
        <v>ОШИБКИ В ЗАПОЛНЕНИИ ШАБЛОНА, ЗАЯВКА НЕ БУДЕТ ПРИНЯТА</v>
      </c>
      <c r="B1" s="10" t="s">
        <v>317</v>
      </c>
      <c r="J1" s="103" t="str">
        <f>A3&amp;A4&amp;A5&amp;A6&amp;A7&amp;A8&amp;A9&amp;A10&amp;A11&amp;A12&amp;A13&amp;A14&amp;A15&amp;A16&amp;A17&amp;A18&amp;A19&amp;A20&amp;A21&amp;A22</f>
        <v/>
      </c>
      <c r="K1" s="103"/>
      <c r="L1" s="103"/>
      <c r="M1" s="103"/>
      <c r="N1" s="103"/>
      <c r="O1" s="103"/>
    </row>
    <row r="2" spans="1:68" ht="90" x14ac:dyDescent="0.25">
      <c r="A2" s="35"/>
      <c r="B2" s="15" t="s">
        <v>14</v>
      </c>
      <c r="C2" s="16" t="s">
        <v>0</v>
      </c>
      <c r="D2" s="16" t="s">
        <v>1</v>
      </c>
      <c r="E2" s="16" t="s">
        <v>2</v>
      </c>
      <c r="F2" s="17" t="s">
        <v>41</v>
      </c>
      <c r="G2" s="16" t="s">
        <v>310</v>
      </c>
      <c r="H2" s="16" t="s">
        <v>3</v>
      </c>
      <c r="I2" s="16" t="s">
        <v>4</v>
      </c>
      <c r="J2" s="18" t="s">
        <v>5</v>
      </c>
      <c r="K2" s="18" t="s">
        <v>39</v>
      </c>
      <c r="L2" s="18" t="s">
        <v>11</v>
      </c>
      <c r="M2" s="18" t="s">
        <v>15</v>
      </c>
      <c r="N2" s="18" t="s">
        <v>40</v>
      </c>
      <c r="O2" s="19" t="s">
        <v>13</v>
      </c>
      <c r="P2" s="59"/>
      <c r="Q2" s="59"/>
      <c r="R2" s="59"/>
      <c r="S2" s="59"/>
      <c r="T2" s="59"/>
      <c r="U2" s="59"/>
      <c r="V2" s="54">
        <v>1</v>
      </c>
      <c r="W2" s="54">
        <v>2</v>
      </c>
      <c r="X2" s="54">
        <v>3</v>
      </c>
      <c r="Y2" s="54">
        <v>4</v>
      </c>
      <c r="Z2" s="54">
        <v>5</v>
      </c>
      <c r="AA2" s="54">
        <v>6</v>
      </c>
      <c r="AB2" s="54">
        <v>7</v>
      </c>
      <c r="AC2" s="54">
        <v>8</v>
      </c>
      <c r="AD2" s="54">
        <v>9</v>
      </c>
      <c r="AE2" s="54">
        <v>10</v>
      </c>
      <c r="AF2" s="54">
        <v>11</v>
      </c>
      <c r="AG2" s="54">
        <v>12</v>
      </c>
      <c r="AH2" s="54">
        <v>13</v>
      </c>
      <c r="AI2" s="54">
        <v>14</v>
      </c>
      <c r="AJ2" s="54">
        <v>15</v>
      </c>
      <c r="AK2" s="54"/>
      <c r="AL2" s="54">
        <v>1</v>
      </c>
      <c r="AM2" s="54">
        <v>2</v>
      </c>
      <c r="AN2" s="54">
        <v>3</v>
      </c>
      <c r="AO2" s="54">
        <v>4</v>
      </c>
      <c r="AP2" s="54">
        <v>5</v>
      </c>
      <c r="AQ2" s="54">
        <v>6</v>
      </c>
      <c r="AR2" s="54">
        <v>7</v>
      </c>
      <c r="AS2" s="54">
        <v>8</v>
      </c>
      <c r="AT2" s="54">
        <v>9</v>
      </c>
      <c r="AU2" s="54">
        <v>10</v>
      </c>
      <c r="AV2" s="54">
        <v>11</v>
      </c>
      <c r="AW2" s="54">
        <v>12</v>
      </c>
      <c r="AX2" s="54">
        <v>13</v>
      </c>
      <c r="AY2" s="54">
        <v>14</v>
      </c>
      <c r="AZ2" s="54">
        <v>15</v>
      </c>
      <c r="BA2" s="54"/>
      <c r="BB2" s="54">
        <v>1</v>
      </c>
      <c r="BC2" s="54">
        <v>2</v>
      </c>
      <c r="BD2" s="54">
        <v>3</v>
      </c>
      <c r="BE2" s="54">
        <v>4</v>
      </c>
      <c r="BF2" s="54">
        <v>5</v>
      </c>
      <c r="BG2" s="54">
        <v>6</v>
      </c>
      <c r="BH2" s="54">
        <v>7</v>
      </c>
      <c r="BI2" s="54">
        <v>8</v>
      </c>
      <c r="BJ2" s="54">
        <v>9</v>
      </c>
      <c r="BK2" s="54">
        <v>10</v>
      </c>
      <c r="BL2" s="54">
        <v>11</v>
      </c>
      <c r="BM2" s="54">
        <v>12</v>
      </c>
      <c r="BN2" s="54">
        <v>13</v>
      </c>
      <c r="BO2" s="54">
        <v>14</v>
      </c>
      <c r="BP2" s="54">
        <v>15</v>
      </c>
    </row>
    <row r="3" spans="1:68" ht="15.75" x14ac:dyDescent="0.25">
      <c r="A3" s="36" t="str">
        <f>IF(AND(C3&lt;&gt;"",OR(D3="",OR(N(F3)&lt;7306,N(F3)&gt;40554),I3="",J3="",K3="",L3="",P3&lt;&gt;"",U3&gt;0)),"ОШИБКА при заполнении посетителей п."&amp;B3&amp;" "&amp;IF(D3=""," не заполнено имя, ","")&amp;IF(AND(G3="",U3&gt;0)," недопустимые символы ФИО, ","")&amp;IF(OR(N(F3)&lt;7306,N(F3)&gt;40554)," не указана дата рождения, ","")&amp;IF(OR(I3="",N(J3)&lt;29220,K3="")," не заполнены данные документа, ","")&amp;P3&amp;IF(L3=""," не заполнен работодатель, ",""),"")</f>
        <v/>
      </c>
      <c r="B3" s="33">
        <v>1</v>
      </c>
      <c r="C3" s="7"/>
      <c r="D3" s="7"/>
      <c r="E3" s="7"/>
      <c r="F3" s="27"/>
      <c r="G3" s="13"/>
      <c r="H3" s="8"/>
      <c r="I3" s="8"/>
      <c r="J3" s="27"/>
      <c r="K3" s="9"/>
      <c r="L3" s="9"/>
      <c r="M3" s="6"/>
      <c r="N3" s="6"/>
      <c r="O3" s="9"/>
      <c r="P3" s="55" t="str">
        <f>IF(OR(AND(('Данные заявки'!$C$8-N(F3))&gt;7398,N(J3)&lt;F3+7304),AND(('Данные заявки'!$C$8-N(F3))&gt;16530,N(J3)&lt;F3+16436),N(J3)&gt;'Данные заявки'!$C$8,N(J3)&lt;N(F3)+5113)," ошибка в дате документа,","")</f>
        <v xml:space="preserve"> ошибка в дате документа,</v>
      </c>
      <c r="Q3" s="56"/>
      <c r="R3" s="56"/>
      <c r="S3" s="56"/>
      <c r="T3" s="56"/>
      <c r="U3" s="57">
        <f>SUMIFS(V$2:BP$2,V3:BP3,"&lt;192",V3:BP3,"&lt;&gt;32",V3:BP3,"&lt;&gt;45",V3:BP3,"&lt;&gt;168",V3:BP3,"&lt;&gt;0")</f>
        <v>0</v>
      </c>
      <c r="V3" s="58" t="e">
        <f>CODE(UPPER(MID($C3,V$2,1)))</f>
        <v>#VALUE!</v>
      </c>
      <c r="W3" s="58" t="e">
        <f t="shared" ref="W3:AJ18" si="0">CODE(UPPER(MID($C3,W$2,1)))</f>
        <v>#VALUE!</v>
      </c>
      <c r="X3" s="58" t="e">
        <f t="shared" si="0"/>
        <v>#VALUE!</v>
      </c>
      <c r="Y3" s="58" t="e">
        <f t="shared" si="0"/>
        <v>#VALUE!</v>
      </c>
      <c r="Z3" s="58" t="e">
        <f t="shared" si="0"/>
        <v>#VALUE!</v>
      </c>
      <c r="AA3" s="58" t="e">
        <f t="shared" si="0"/>
        <v>#VALUE!</v>
      </c>
      <c r="AB3" s="58" t="e">
        <f t="shared" si="0"/>
        <v>#VALUE!</v>
      </c>
      <c r="AC3" s="58" t="e">
        <f t="shared" si="0"/>
        <v>#VALUE!</v>
      </c>
      <c r="AD3" s="58" t="e">
        <f t="shared" si="0"/>
        <v>#VALUE!</v>
      </c>
      <c r="AE3" s="58" t="e">
        <f t="shared" si="0"/>
        <v>#VALUE!</v>
      </c>
      <c r="AF3" s="58" t="e">
        <f t="shared" si="0"/>
        <v>#VALUE!</v>
      </c>
      <c r="AG3" s="58" t="e">
        <f t="shared" si="0"/>
        <v>#VALUE!</v>
      </c>
      <c r="AH3" s="58" t="e">
        <f t="shared" si="0"/>
        <v>#VALUE!</v>
      </c>
      <c r="AI3" s="58" t="e">
        <f t="shared" si="0"/>
        <v>#VALUE!</v>
      </c>
      <c r="AJ3" s="58" t="e">
        <f t="shared" si="0"/>
        <v>#VALUE!</v>
      </c>
      <c r="AK3" s="58"/>
      <c r="AL3" s="58" t="e">
        <f>CODE(UPPER(MID($D3,AL$2,1)))</f>
        <v>#VALUE!</v>
      </c>
      <c r="AM3" s="58" t="e">
        <f t="shared" ref="AM3:AZ18" si="1">CODE(UPPER(MID($D3,AM$2,1)))</f>
        <v>#VALUE!</v>
      </c>
      <c r="AN3" s="58" t="e">
        <f t="shared" si="1"/>
        <v>#VALUE!</v>
      </c>
      <c r="AO3" s="58" t="e">
        <f t="shared" si="1"/>
        <v>#VALUE!</v>
      </c>
      <c r="AP3" s="58" t="e">
        <f t="shared" si="1"/>
        <v>#VALUE!</v>
      </c>
      <c r="AQ3" s="58" t="e">
        <f t="shared" si="1"/>
        <v>#VALUE!</v>
      </c>
      <c r="AR3" s="58" t="e">
        <f t="shared" si="1"/>
        <v>#VALUE!</v>
      </c>
      <c r="AS3" s="58" t="e">
        <f t="shared" si="1"/>
        <v>#VALUE!</v>
      </c>
      <c r="AT3" s="58" t="e">
        <f t="shared" si="1"/>
        <v>#VALUE!</v>
      </c>
      <c r="AU3" s="58" t="e">
        <f t="shared" si="1"/>
        <v>#VALUE!</v>
      </c>
      <c r="AV3" s="58" t="e">
        <f t="shared" si="1"/>
        <v>#VALUE!</v>
      </c>
      <c r="AW3" s="58" t="e">
        <f t="shared" si="1"/>
        <v>#VALUE!</v>
      </c>
      <c r="AX3" s="58" t="e">
        <f t="shared" si="1"/>
        <v>#VALUE!</v>
      </c>
      <c r="AY3" s="58" t="e">
        <f t="shared" si="1"/>
        <v>#VALUE!</v>
      </c>
      <c r="AZ3" s="58" t="e">
        <f t="shared" si="1"/>
        <v>#VALUE!</v>
      </c>
      <c r="BA3" s="58"/>
      <c r="BB3" s="58" t="e">
        <f>CODE(UPPER(MID($E3,BB$2,1)))</f>
        <v>#VALUE!</v>
      </c>
      <c r="BC3" s="58" t="e">
        <f t="shared" ref="BC3:BP18" si="2">CODE(UPPER(MID($E3,BC$2,1)))</f>
        <v>#VALUE!</v>
      </c>
      <c r="BD3" s="58" t="e">
        <f t="shared" si="2"/>
        <v>#VALUE!</v>
      </c>
      <c r="BE3" s="58" t="e">
        <f t="shared" si="2"/>
        <v>#VALUE!</v>
      </c>
      <c r="BF3" s="58" t="e">
        <f t="shared" si="2"/>
        <v>#VALUE!</v>
      </c>
      <c r="BG3" s="58" t="e">
        <f t="shared" si="2"/>
        <v>#VALUE!</v>
      </c>
      <c r="BH3" s="58" t="e">
        <f t="shared" si="2"/>
        <v>#VALUE!</v>
      </c>
      <c r="BI3" s="58" t="e">
        <f t="shared" si="2"/>
        <v>#VALUE!</v>
      </c>
      <c r="BJ3" s="58" t="e">
        <f t="shared" si="2"/>
        <v>#VALUE!</v>
      </c>
      <c r="BK3" s="58" t="e">
        <f t="shared" si="2"/>
        <v>#VALUE!</v>
      </c>
      <c r="BL3" s="58" t="e">
        <f t="shared" si="2"/>
        <v>#VALUE!</v>
      </c>
      <c r="BM3" s="58" t="e">
        <f t="shared" si="2"/>
        <v>#VALUE!</v>
      </c>
      <c r="BN3" s="58" t="e">
        <f t="shared" si="2"/>
        <v>#VALUE!</v>
      </c>
      <c r="BO3" s="58" t="e">
        <f t="shared" si="2"/>
        <v>#VALUE!</v>
      </c>
      <c r="BP3" s="58" t="e">
        <f t="shared" si="2"/>
        <v>#VALUE!</v>
      </c>
    </row>
    <row r="4" spans="1:68" ht="15.75" x14ac:dyDescent="0.25">
      <c r="A4" s="36" t="str">
        <f t="shared" ref="A4:A22" si="3">IF(AND(C4&lt;&gt;"",OR(D4="",OR(N(F4)&lt;7306,N(F4)&gt;40554),I4="",J4="",K4="",L4="",P4&lt;&gt;"",U4&gt;0)),"ОШИБКА при заполнении посетителей п."&amp;B4&amp;" "&amp;IF(D4=""," не заполнено имя, ","")&amp;IF(AND(G4="",U4&gt;0)," недопустимые символы ФИО, ","")&amp;IF(OR(N(F4)&lt;7306,N(F4)&gt;40554)," не указана дата рождения, ","")&amp;IF(OR(I4="",N(J4)&lt;29220,K4="")," не заполнены данные документа, ","")&amp;P4&amp;IF(L4=""," не заполнен работодатель, ",""),"")</f>
        <v/>
      </c>
      <c r="B4" s="33">
        <v>2</v>
      </c>
      <c r="C4" s="7"/>
      <c r="D4" s="7"/>
      <c r="E4" s="7"/>
      <c r="F4" s="27"/>
      <c r="G4" s="13"/>
      <c r="H4" s="8"/>
      <c r="I4" s="8"/>
      <c r="J4" s="27"/>
      <c r="K4" s="9"/>
      <c r="L4" s="9"/>
      <c r="M4" s="6"/>
      <c r="N4" s="6"/>
      <c r="O4" s="9"/>
      <c r="P4" s="55" t="str">
        <f>IF(OR(AND(('Данные заявки'!$C$8-N(F4))&gt;7398,N(J4)&lt;F4+7304),AND(('Данные заявки'!$C$8-N(F4))&gt;16530,N(J4)&lt;F4+16436),N(J4)&gt;'Данные заявки'!$C$8,N(J4)&lt;N(F4)+5113)," ошибка в дате документа,","")</f>
        <v xml:space="preserve"> ошибка в дате документа,</v>
      </c>
      <c r="Q4" s="56"/>
      <c r="R4" s="56"/>
      <c r="S4" s="56"/>
      <c r="T4" s="56"/>
      <c r="U4" s="57">
        <f t="shared" ref="U4:U22" si="4">SUMIFS(V$2:BP$2,V4:BP4,"&lt;192",V4:BP4,"&lt;&gt;32",V4:BP4,"&lt;&gt;45",V4:BP4,"&lt;&gt;168",V4:BP4,"&lt;&gt;0")</f>
        <v>0</v>
      </c>
      <c r="V4" s="58" t="e">
        <f t="shared" ref="V4:AJ22" si="5">CODE(UPPER(MID($C4,V$2,1)))</f>
        <v>#VALUE!</v>
      </c>
      <c r="W4" s="58" t="e">
        <f t="shared" si="0"/>
        <v>#VALUE!</v>
      </c>
      <c r="X4" s="58" t="e">
        <f t="shared" si="0"/>
        <v>#VALUE!</v>
      </c>
      <c r="Y4" s="58" t="e">
        <f t="shared" si="0"/>
        <v>#VALUE!</v>
      </c>
      <c r="Z4" s="58" t="e">
        <f t="shared" si="0"/>
        <v>#VALUE!</v>
      </c>
      <c r="AA4" s="58" t="e">
        <f t="shared" si="0"/>
        <v>#VALUE!</v>
      </c>
      <c r="AB4" s="58" t="e">
        <f t="shared" si="0"/>
        <v>#VALUE!</v>
      </c>
      <c r="AC4" s="58" t="e">
        <f t="shared" si="0"/>
        <v>#VALUE!</v>
      </c>
      <c r="AD4" s="58" t="e">
        <f t="shared" si="0"/>
        <v>#VALUE!</v>
      </c>
      <c r="AE4" s="58" t="e">
        <f t="shared" si="0"/>
        <v>#VALUE!</v>
      </c>
      <c r="AF4" s="58" t="e">
        <f t="shared" si="0"/>
        <v>#VALUE!</v>
      </c>
      <c r="AG4" s="58" t="e">
        <f t="shared" si="0"/>
        <v>#VALUE!</v>
      </c>
      <c r="AH4" s="58" t="e">
        <f t="shared" si="0"/>
        <v>#VALUE!</v>
      </c>
      <c r="AI4" s="58" t="e">
        <f t="shared" si="0"/>
        <v>#VALUE!</v>
      </c>
      <c r="AJ4" s="58" t="e">
        <f t="shared" si="0"/>
        <v>#VALUE!</v>
      </c>
      <c r="AK4" s="58"/>
      <c r="AL4" s="58" t="e">
        <f t="shared" ref="AL4:AZ22" si="6">CODE(UPPER(MID($D4,AL$2,1)))</f>
        <v>#VALUE!</v>
      </c>
      <c r="AM4" s="58" t="e">
        <f t="shared" si="1"/>
        <v>#VALUE!</v>
      </c>
      <c r="AN4" s="58" t="e">
        <f t="shared" si="1"/>
        <v>#VALUE!</v>
      </c>
      <c r="AO4" s="58" t="e">
        <f t="shared" si="1"/>
        <v>#VALUE!</v>
      </c>
      <c r="AP4" s="58" t="e">
        <f t="shared" si="1"/>
        <v>#VALUE!</v>
      </c>
      <c r="AQ4" s="58" t="e">
        <f t="shared" si="1"/>
        <v>#VALUE!</v>
      </c>
      <c r="AR4" s="58" t="e">
        <f t="shared" si="1"/>
        <v>#VALUE!</v>
      </c>
      <c r="AS4" s="58" t="e">
        <f t="shared" si="1"/>
        <v>#VALUE!</v>
      </c>
      <c r="AT4" s="58" t="e">
        <f t="shared" si="1"/>
        <v>#VALUE!</v>
      </c>
      <c r="AU4" s="58" t="e">
        <f t="shared" si="1"/>
        <v>#VALUE!</v>
      </c>
      <c r="AV4" s="58" t="e">
        <f t="shared" si="1"/>
        <v>#VALUE!</v>
      </c>
      <c r="AW4" s="58" t="e">
        <f t="shared" si="1"/>
        <v>#VALUE!</v>
      </c>
      <c r="AX4" s="58" t="e">
        <f t="shared" si="1"/>
        <v>#VALUE!</v>
      </c>
      <c r="AY4" s="58" t="e">
        <f t="shared" si="1"/>
        <v>#VALUE!</v>
      </c>
      <c r="AZ4" s="58" t="e">
        <f t="shared" si="1"/>
        <v>#VALUE!</v>
      </c>
      <c r="BA4" s="58"/>
      <c r="BB4" s="58" t="e">
        <f t="shared" ref="BB4:BP22" si="7">CODE(UPPER(MID($E4,BB$2,1)))</f>
        <v>#VALUE!</v>
      </c>
      <c r="BC4" s="58" t="e">
        <f t="shared" si="2"/>
        <v>#VALUE!</v>
      </c>
      <c r="BD4" s="58" t="e">
        <f t="shared" si="2"/>
        <v>#VALUE!</v>
      </c>
      <c r="BE4" s="58" t="e">
        <f t="shared" si="2"/>
        <v>#VALUE!</v>
      </c>
      <c r="BF4" s="58" t="e">
        <f t="shared" si="2"/>
        <v>#VALUE!</v>
      </c>
      <c r="BG4" s="58" t="e">
        <f t="shared" si="2"/>
        <v>#VALUE!</v>
      </c>
      <c r="BH4" s="58" t="e">
        <f t="shared" si="2"/>
        <v>#VALUE!</v>
      </c>
      <c r="BI4" s="58" t="e">
        <f t="shared" si="2"/>
        <v>#VALUE!</v>
      </c>
      <c r="BJ4" s="58" t="e">
        <f t="shared" si="2"/>
        <v>#VALUE!</v>
      </c>
      <c r="BK4" s="58" t="e">
        <f t="shared" si="2"/>
        <v>#VALUE!</v>
      </c>
      <c r="BL4" s="58" t="e">
        <f t="shared" si="2"/>
        <v>#VALUE!</v>
      </c>
      <c r="BM4" s="58" t="e">
        <f t="shared" si="2"/>
        <v>#VALUE!</v>
      </c>
      <c r="BN4" s="58" t="e">
        <f t="shared" si="2"/>
        <v>#VALUE!</v>
      </c>
      <c r="BO4" s="58" t="e">
        <f t="shared" si="2"/>
        <v>#VALUE!</v>
      </c>
      <c r="BP4" s="58" t="e">
        <f t="shared" si="2"/>
        <v>#VALUE!</v>
      </c>
    </row>
    <row r="5" spans="1:68" ht="15.75" x14ac:dyDescent="0.25">
      <c r="A5" s="36" t="str">
        <f t="shared" si="3"/>
        <v/>
      </c>
      <c r="B5" s="33">
        <v>3</v>
      </c>
      <c r="C5" s="7"/>
      <c r="D5" s="7"/>
      <c r="E5" s="7"/>
      <c r="F5" s="27"/>
      <c r="G5" s="13"/>
      <c r="H5" s="8"/>
      <c r="I5" s="8"/>
      <c r="J5" s="27"/>
      <c r="K5" s="9"/>
      <c r="L5" s="9"/>
      <c r="M5" s="6"/>
      <c r="N5" s="6"/>
      <c r="O5" s="9"/>
      <c r="P5" s="55" t="str">
        <f>IF(OR(AND(('Данные заявки'!$C$8-N(F5))&gt;7398,N(J5)&lt;F5+7304),AND(('Данные заявки'!$C$8-N(F5))&gt;16530,N(J5)&lt;F5+16436),N(J5)&gt;'Данные заявки'!$C$8,N(J5)&lt;N(F5)+5113)," ошибка в дате документа,","")</f>
        <v xml:space="preserve"> ошибка в дате документа,</v>
      </c>
      <c r="Q5" s="56"/>
      <c r="R5" s="56"/>
      <c r="S5" s="56"/>
      <c r="T5" s="56"/>
      <c r="U5" s="57">
        <f t="shared" si="4"/>
        <v>0</v>
      </c>
      <c r="V5" s="58" t="e">
        <f t="shared" si="5"/>
        <v>#VALUE!</v>
      </c>
      <c r="W5" s="58" t="e">
        <f t="shared" si="0"/>
        <v>#VALUE!</v>
      </c>
      <c r="X5" s="58" t="e">
        <f t="shared" si="0"/>
        <v>#VALUE!</v>
      </c>
      <c r="Y5" s="58" t="e">
        <f t="shared" si="0"/>
        <v>#VALUE!</v>
      </c>
      <c r="Z5" s="58" t="e">
        <f t="shared" si="0"/>
        <v>#VALUE!</v>
      </c>
      <c r="AA5" s="58" t="e">
        <f t="shared" si="0"/>
        <v>#VALUE!</v>
      </c>
      <c r="AB5" s="58" t="e">
        <f t="shared" si="0"/>
        <v>#VALUE!</v>
      </c>
      <c r="AC5" s="58" t="e">
        <f t="shared" si="0"/>
        <v>#VALUE!</v>
      </c>
      <c r="AD5" s="58" t="e">
        <f t="shared" si="0"/>
        <v>#VALUE!</v>
      </c>
      <c r="AE5" s="58" t="e">
        <f t="shared" si="0"/>
        <v>#VALUE!</v>
      </c>
      <c r="AF5" s="58" t="e">
        <f t="shared" si="0"/>
        <v>#VALUE!</v>
      </c>
      <c r="AG5" s="58" t="e">
        <f t="shared" si="0"/>
        <v>#VALUE!</v>
      </c>
      <c r="AH5" s="58" t="e">
        <f t="shared" si="0"/>
        <v>#VALUE!</v>
      </c>
      <c r="AI5" s="58" t="e">
        <f t="shared" si="0"/>
        <v>#VALUE!</v>
      </c>
      <c r="AJ5" s="58" t="e">
        <f t="shared" si="0"/>
        <v>#VALUE!</v>
      </c>
      <c r="AK5" s="58"/>
      <c r="AL5" s="58" t="e">
        <f t="shared" si="6"/>
        <v>#VALUE!</v>
      </c>
      <c r="AM5" s="58" t="e">
        <f t="shared" si="1"/>
        <v>#VALUE!</v>
      </c>
      <c r="AN5" s="58" t="e">
        <f t="shared" si="1"/>
        <v>#VALUE!</v>
      </c>
      <c r="AO5" s="58" t="e">
        <f t="shared" si="1"/>
        <v>#VALUE!</v>
      </c>
      <c r="AP5" s="58" t="e">
        <f t="shared" si="1"/>
        <v>#VALUE!</v>
      </c>
      <c r="AQ5" s="58" t="e">
        <f t="shared" si="1"/>
        <v>#VALUE!</v>
      </c>
      <c r="AR5" s="58" t="e">
        <f t="shared" si="1"/>
        <v>#VALUE!</v>
      </c>
      <c r="AS5" s="58" t="e">
        <f t="shared" si="1"/>
        <v>#VALUE!</v>
      </c>
      <c r="AT5" s="58" t="e">
        <f t="shared" si="1"/>
        <v>#VALUE!</v>
      </c>
      <c r="AU5" s="58" t="e">
        <f t="shared" si="1"/>
        <v>#VALUE!</v>
      </c>
      <c r="AV5" s="58" t="e">
        <f t="shared" si="1"/>
        <v>#VALUE!</v>
      </c>
      <c r="AW5" s="58" t="e">
        <f t="shared" si="1"/>
        <v>#VALUE!</v>
      </c>
      <c r="AX5" s="58" t="e">
        <f t="shared" si="1"/>
        <v>#VALUE!</v>
      </c>
      <c r="AY5" s="58" t="e">
        <f t="shared" si="1"/>
        <v>#VALUE!</v>
      </c>
      <c r="AZ5" s="58" t="e">
        <f t="shared" si="1"/>
        <v>#VALUE!</v>
      </c>
      <c r="BA5" s="58"/>
      <c r="BB5" s="58" t="e">
        <f t="shared" si="7"/>
        <v>#VALUE!</v>
      </c>
      <c r="BC5" s="58" t="e">
        <f t="shared" si="2"/>
        <v>#VALUE!</v>
      </c>
      <c r="BD5" s="58" t="e">
        <f t="shared" si="2"/>
        <v>#VALUE!</v>
      </c>
      <c r="BE5" s="58" t="e">
        <f t="shared" si="2"/>
        <v>#VALUE!</v>
      </c>
      <c r="BF5" s="58" t="e">
        <f t="shared" si="2"/>
        <v>#VALUE!</v>
      </c>
      <c r="BG5" s="58" t="e">
        <f t="shared" si="2"/>
        <v>#VALUE!</v>
      </c>
      <c r="BH5" s="58" t="e">
        <f t="shared" si="2"/>
        <v>#VALUE!</v>
      </c>
      <c r="BI5" s="58" t="e">
        <f t="shared" si="2"/>
        <v>#VALUE!</v>
      </c>
      <c r="BJ5" s="58" t="e">
        <f t="shared" si="2"/>
        <v>#VALUE!</v>
      </c>
      <c r="BK5" s="58" t="e">
        <f t="shared" si="2"/>
        <v>#VALUE!</v>
      </c>
      <c r="BL5" s="58" t="e">
        <f t="shared" si="2"/>
        <v>#VALUE!</v>
      </c>
      <c r="BM5" s="58" t="e">
        <f t="shared" si="2"/>
        <v>#VALUE!</v>
      </c>
      <c r="BN5" s="58" t="e">
        <f t="shared" si="2"/>
        <v>#VALUE!</v>
      </c>
      <c r="BO5" s="58" t="e">
        <f t="shared" si="2"/>
        <v>#VALUE!</v>
      </c>
      <c r="BP5" s="58" t="e">
        <f t="shared" si="2"/>
        <v>#VALUE!</v>
      </c>
    </row>
    <row r="6" spans="1:68" ht="15.75" x14ac:dyDescent="0.25">
      <c r="A6" s="36" t="str">
        <f t="shared" si="3"/>
        <v/>
      </c>
      <c r="B6" s="33">
        <v>4</v>
      </c>
      <c r="C6" s="7"/>
      <c r="D6" s="7"/>
      <c r="E6" s="7"/>
      <c r="F6" s="27"/>
      <c r="G6" s="13"/>
      <c r="H6" s="8"/>
      <c r="I6" s="8"/>
      <c r="J6" s="27"/>
      <c r="K6" s="9"/>
      <c r="L6" s="9"/>
      <c r="M6" s="6"/>
      <c r="N6" s="6"/>
      <c r="O6" s="9"/>
      <c r="P6" s="55" t="str">
        <f>IF(OR(AND(('Данные заявки'!$C$8-N(F6))&gt;7398,N(J6)&lt;F6+7304),AND(('Данные заявки'!$C$8-N(F6))&gt;16530,N(J6)&lt;F6+16436),N(J6)&gt;'Данные заявки'!$C$8,N(J6)&lt;N(F6)+5113)," ошибка в дате документа,","")</f>
        <v xml:space="preserve"> ошибка в дате документа,</v>
      </c>
      <c r="Q6" s="56"/>
      <c r="R6" s="56"/>
      <c r="S6" s="56"/>
      <c r="T6" s="56"/>
      <c r="U6" s="57">
        <f t="shared" si="4"/>
        <v>0</v>
      </c>
      <c r="V6" s="58" t="e">
        <f t="shared" si="5"/>
        <v>#VALUE!</v>
      </c>
      <c r="W6" s="58" t="e">
        <f t="shared" si="0"/>
        <v>#VALUE!</v>
      </c>
      <c r="X6" s="58" t="e">
        <f t="shared" si="0"/>
        <v>#VALUE!</v>
      </c>
      <c r="Y6" s="58" t="e">
        <f t="shared" si="0"/>
        <v>#VALUE!</v>
      </c>
      <c r="Z6" s="58" t="e">
        <f t="shared" si="0"/>
        <v>#VALUE!</v>
      </c>
      <c r="AA6" s="58" t="e">
        <f t="shared" si="0"/>
        <v>#VALUE!</v>
      </c>
      <c r="AB6" s="58" t="e">
        <f t="shared" si="0"/>
        <v>#VALUE!</v>
      </c>
      <c r="AC6" s="58" t="e">
        <f t="shared" si="0"/>
        <v>#VALUE!</v>
      </c>
      <c r="AD6" s="58" t="e">
        <f t="shared" si="0"/>
        <v>#VALUE!</v>
      </c>
      <c r="AE6" s="58" t="e">
        <f t="shared" si="0"/>
        <v>#VALUE!</v>
      </c>
      <c r="AF6" s="58" t="e">
        <f t="shared" si="0"/>
        <v>#VALUE!</v>
      </c>
      <c r="AG6" s="58" t="e">
        <f t="shared" si="0"/>
        <v>#VALUE!</v>
      </c>
      <c r="AH6" s="58" t="e">
        <f t="shared" si="0"/>
        <v>#VALUE!</v>
      </c>
      <c r="AI6" s="58" t="e">
        <f t="shared" si="0"/>
        <v>#VALUE!</v>
      </c>
      <c r="AJ6" s="58" t="e">
        <f t="shared" si="0"/>
        <v>#VALUE!</v>
      </c>
      <c r="AK6" s="58"/>
      <c r="AL6" s="58" t="e">
        <f t="shared" si="6"/>
        <v>#VALUE!</v>
      </c>
      <c r="AM6" s="58" t="e">
        <f t="shared" si="1"/>
        <v>#VALUE!</v>
      </c>
      <c r="AN6" s="58" t="e">
        <f t="shared" si="1"/>
        <v>#VALUE!</v>
      </c>
      <c r="AO6" s="58" t="e">
        <f t="shared" si="1"/>
        <v>#VALUE!</v>
      </c>
      <c r="AP6" s="58" t="e">
        <f t="shared" si="1"/>
        <v>#VALUE!</v>
      </c>
      <c r="AQ6" s="58" t="e">
        <f t="shared" si="1"/>
        <v>#VALUE!</v>
      </c>
      <c r="AR6" s="58" t="e">
        <f t="shared" si="1"/>
        <v>#VALUE!</v>
      </c>
      <c r="AS6" s="58" t="e">
        <f t="shared" si="1"/>
        <v>#VALUE!</v>
      </c>
      <c r="AT6" s="58" t="e">
        <f t="shared" si="1"/>
        <v>#VALUE!</v>
      </c>
      <c r="AU6" s="58" t="e">
        <f t="shared" si="1"/>
        <v>#VALUE!</v>
      </c>
      <c r="AV6" s="58" t="e">
        <f t="shared" si="1"/>
        <v>#VALUE!</v>
      </c>
      <c r="AW6" s="58" t="e">
        <f t="shared" si="1"/>
        <v>#VALUE!</v>
      </c>
      <c r="AX6" s="58" t="e">
        <f t="shared" si="1"/>
        <v>#VALUE!</v>
      </c>
      <c r="AY6" s="58" t="e">
        <f t="shared" si="1"/>
        <v>#VALUE!</v>
      </c>
      <c r="AZ6" s="58" t="e">
        <f t="shared" si="1"/>
        <v>#VALUE!</v>
      </c>
      <c r="BA6" s="58"/>
      <c r="BB6" s="58" t="e">
        <f t="shared" si="7"/>
        <v>#VALUE!</v>
      </c>
      <c r="BC6" s="58" t="e">
        <f t="shared" si="2"/>
        <v>#VALUE!</v>
      </c>
      <c r="BD6" s="58" t="e">
        <f t="shared" si="2"/>
        <v>#VALUE!</v>
      </c>
      <c r="BE6" s="58" t="e">
        <f t="shared" si="2"/>
        <v>#VALUE!</v>
      </c>
      <c r="BF6" s="58" t="e">
        <f t="shared" si="2"/>
        <v>#VALUE!</v>
      </c>
      <c r="BG6" s="58" t="e">
        <f t="shared" si="2"/>
        <v>#VALUE!</v>
      </c>
      <c r="BH6" s="58" t="e">
        <f t="shared" si="2"/>
        <v>#VALUE!</v>
      </c>
      <c r="BI6" s="58" t="e">
        <f t="shared" si="2"/>
        <v>#VALUE!</v>
      </c>
      <c r="BJ6" s="58" t="e">
        <f t="shared" si="2"/>
        <v>#VALUE!</v>
      </c>
      <c r="BK6" s="58" t="e">
        <f t="shared" si="2"/>
        <v>#VALUE!</v>
      </c>
      <c r="BL6" s="58" t="e">
        <f t="shared" si="2"/>
        <v>#VALUE!</v>
      </c>
      <c r="BM6" s="58" t="e">
        <f t="shared" si="2"/>
        <v>#VALUE!</v>
      </c>
      <c r="BN6" s="58" t="e">
        <f t="shared" si="2"/>
        <v>#VALUE!</v>
      </c>
      <c r="BO6" s="58" t="e">
        <f t="shared" si="2"/>
        <v>#VALUE!</v>
      </c>
      <c r="BP6" s="58" t="e">
        <f t="shared" si="2"/>
        <v>#VALUE!</v>
      </c>
    </row>
    <row r="7" spans="1:68" ht="15.75" x14ac:dyDescent="0.25">
      <c r="A7" s="36" t="str">
        <f t="shared" si="3"/>
        <v/>
      </c>
      <c r="B7" s="33">
        <v>5</v>
      </c>
      <c r="C7" s="7"/>
      <c r="D7" s="7"/>
      <c r="E7" s="7"/>
      <c r="F7" s="27"/>
      <c r="G7" s="13"/>
      <c r="H7" s="8"/>
      <c r="I7" s="8"/>
      <c r="J7" s="27"/>
      <c r="K7" s="9"/>
      <c r="L7" s="9"/>
      <c r="M7" s="6"/>
      <c r="N7" s="6"/>
      <c r="O7" s="9"/>
      <c r="P7" s="55" t="str">
        <f>IF(OR(AND(('Данные заявки'!$C$8-N(F7))&gt;7398,N(J7)&lt;F7+7304),AND(('Данные заявки'!$C$8-N(F7))&gt;16530,N(J7)&lt;F7+16436),N(J7)&gt;'Данные заявки'!$C$8,N(J7)&lt;N(F7)+5113)," ошибка в дате документа,","")</f>
        <v xml:space="preserve"> ошибка в дате документа,</v>
      </c>
      <c r="Q7" s="56"/>
      <c r="R7" s="56"/>
      <c r="S7" s="56"/>
      <c r="T7" s="56"/>
      <c r="U7" s="57">
        <f t="shared" si="4"/>
        <v>0</v>
      </c>
      <c r="V7" s="58" t="e">
        <f t="shared" si="5"/>
        <v>#VALUE!</v>
      </c>
      <c r="W7" s="58" t="e">
        <f t="shared" si="0"/>
        <v>#VALUE!</v>
      </c>
      <c r="X7" s="58" t="e">
        <f t="shared" si="0"/>
        <v>#VALUE!</v>
      </c>
      <c r="Y7" s="58" t="e">
        <f t="shared" si="0"/>
        <v>#VALUE!</v>
      </c>
      <c r="Z7" s="58" t="e">
        <f t="shared" si="0"/>
        <v>#VALUE!</v>
      </c>
      <c r="AA7" s="58" t="e">
        <f t="shared" si="0"/>
        <v>#VALUE!</v>
      </c>
      <c r="AB7" s="58" t="e">
        <f t="shared" si="0"/>
        <v>#VALUE!</v>
      </c>
      <c r="AC7" s="58" t="e">
        <f t="shared" si="0"/>
        <v>#VALUE!</v>
      </c>
      <c r="AD7" s="58" t="e">
        <f t="shared" si="0"/>
        <v>#VALUE!</v>
      </c>
      <c r="AE7" s="58" t="e">
        <f t="shared" si="0"/>
        <v>#VALUE!</v>
      </c>
      <c r="AF7" s="58" t="e">
        <f t="shared" si="0"/>
        <v>#VALUE!</v>
      </c>
      <c r="AG7" s="58" t="e">
        <f t="shared" si="0"/>
        <v>#VALUE!</v>
      </c>
      <c r="AH7" s="58" t="e">
        <f t="shared" si="0"/>
        <v>#VALUE!</v>
      </c>
      <c r="AI7" s="58" t="e">
        <f t="shared" si="0"/>
        <v>#VALUE!</v>
      </c>
      <c r="AJ7" s="58" t="e">
        <f t="shared" si="0"/>
        <v>#VALUE!</v>
      </c>
      <c r="AK7" s="58"/>
      <c r="AL7" s="58" t="e">
        <f t="shared" si="6"/>
        <v>#VALUE!</v>
      </c>
      <c r="AM7" s="58" t="e">
        <f t="shared" si="1"/>
        <v>#VALUE!</v>
      </c>
      <c r="AN7" s="58" t="e">
        <f t="shared" si="1"/>
        <v>#VALUE!</v>
      </c>
      <c r="AO7" s="58" t="e">
        <f t="shared" si="1"/>
        <v>#VALUE!</v>
      </c>
      <c r="AP7" s="58" t="e">
        <f t="shared" si="1"/>
        <v>#VALUE!</v>
      </c>
      <c r="AQ7" s="58" t="e">
        <f t="shared" si="1"/>
        <v>#VALUE!</v>
      </c>
      <c r="AR7" s="58" t="e">
        <f t="shared" si="1"/>
        <v>#VALUE!</v>
      </c>
      <c r="AS7" s="58" t="e">
        <f t="shared" si="1"/>
        <v>#VALUE!</v>
      </c>
      <c r="AT7" s="58" t="e">
        <f t="shared" si="1"/>
        <v>#VALUE!</v>
      </c>
      <c r="AU7" s="58" t="e">
        <f t="shared" si="1"/>
        <v>#VALUE!</v>
      </c>
      <c r="AV7" s="58" t="e">
        <f t="shared" si="1"/>
        <v>#VALUE!</v>
      </c>
      <c r="AW7" s="58" t="e">
        <f t="shared" si="1"/>
        <v>#VALUE!</v>
      </c>
      <c r="AX7" s="58" t="e">
        <f t="shared" si="1"/>
        <v>#VALUE!</v>
      </c>
      <c r="AY7" s="58" t="e">
        <f t="shared" si="1"/>
        <v>#VALUE!</v>
      </c>
      <c r="AZ7" s="58" t="e">
        <f t="shared" si="1"/>
        <v>#VALUE!</v>
      </c>
      <c r="BA7" s="58"/>
      <c r="BB7" s="58" t="e">
        <f t="shared" si="7"/>
        <v>#VALUE!</v>
      </c>
      <c r="BC7" s="58" t="e">
        <f t="shared" si="2"/>
        <v>#VALUE!</v>
      </c>
      <c r="BD7" s="58" t="e">
        <f t="shared" si="2"/>
        <v>#VALUE!</v>
      </c>
      <c r="BE7" s="58" t="e">
        <f t="shared" si="2"/>
        <v>#VALUE!</v>
      </c>
      <c r="BF7" s="58" t="e">
        <f t="shared" si="2"/>
        <v>#VALUE!</v>
      </c>
      <c r="BG7" s="58" t="e">
        <f t="shared" si="2"/>
        <v>#VALUE!</v>
      </c>
      <c r="BH7" s="58" t="e">
        <f t="shared" si="2"/>
        <v>#VALUE!</v>
      </c>
      <c r="BI7" s="58" t="e">
        <f t="shared" si="2"/>
        <v>#VALUE!</v>
      </c>
      <c r="BJ7" s="58" t="e">
        <f t="shared" si="2"/>
        <v>#VALUE!</v>
      </c>
      <c r="BK7" s="58" t="e">
        <f t="shared" si="2"/>
        <v>#VALUE!</v>
      </c>
      <c r="BL7" s="58" t="e">
        <f t="shared" si="2"/>
        <v>#VALUE!</v>
      </c>
      <c r="BM7" s="58" t="e">
        <f t="shared" si="2"/>
        <v>#VALUE!</v>
      </c>
      <c r="BN7" s="58" t="e">
        <f t="shared" si="2"/>
        <v>#VALUE!</v>
      </c>
      <c r="BO7" s="58" t="e">
        <f t="shared" si="2"/>
        <v>#VALUE!</v>
      </c>
      <c r="BP7" s="58" t="e">
        <f t="shared" si="2"/>
        <v>#VALUE!</v>
      </c>
    </row>
    <row r="8" spans="1:68" ht="15.75" x14ac:dyDescent="0.25">
      <c r="A8" s="36" t="str">
        <f t="shared" si="3"/>
        <v/>
      </c>
      <c r="B8" s="33">
        <v>6</v>
      </c>
      <c r="C8" s="7"/>
      <c r="D8" s="7"/>
      <c r="E8" s="7"/>
      <c r="F8" s="27"/>
      <c r="G8" s="13"/>
      <c r="H8" s="8"/>
      <c r="I8" s="8"/>
      <c r="J8" s="27"/>
      <c r="K8" s="9"/>
      <c r="L8" s="9"/>
      <c r="M8" s="6"/>
      <c r="N8" s="6"/>
      <c r="O8" s="9"/>
      <c r="P8" s="55" t="str">
        <f>IF(OR(AND(('Данные заявки'!$C$8-N(F8))&gt;7398,N(J8)&lt;F8+7304),AND(('Данные заявки'!$C$8-N(F8))&gt;16530,N(J8)&lt;F8+16436),N(J8)&gt;'Данные заявки'!$C$8,N(J8)&lt;N(F8)+5113)," ошибка в дате документа,","")</f>
        <v xml:space="preserve"> ошибка в дате документа,</v>
      </c>
      <c r="Q8" s="56"/>
      <c r="R8" s="56"/>
      <c r="S8" s="56"/>
      <c r="T8" s="56"/>
      <c r="U8" s="57">
        <f t="shared" si="4"/>
        <v>0</v>
      </c>
      <c r="V8" s="58" t="e">
        <f t="shared" si="5"/>
        <v>#VALUE!</v>
      </c>
      <c r="W8" s="58" t="e">
        <f t="shared" si="0"/>
        <v>#VALUE!</v>
      </c>
      <c r="X8" s="58" t="e">
        <f t="shared" si="0"/>
        <v>#VALUE!</v>
      </c>
      <c r="Y8" s="58" t="e">
        <f t="shared" si="0"/>
        <v>#VALUE!</v>
      </c>
      <c r="Z8" s="58" t="e">
        <f t="shared" si="0"/>
        <v>#VALUE!</v>
      </c>
      <c r="AA8" s="58" t="e">
        <f t="shared" si="0"/>
        <v>#VALUE!</v>
      </c>
      <c r="AB8" s="58" t="e">
        <f t="shared" si="0"/>
        <v>#VALUE!</v>
      </c>
      <c r="AC8" s="58" t="e">
        <f t="shared" si="0"/>
        <v>#VALUE!</v>
      </c>
      <c r="AD8" s="58" t="e">
        <f t="shared" si="0"/>
        <v>#VALUE!</v>
      </c>
      <c r="AE8" s="58" t="e">
        <f t="shared" si="0"/>
        <v>#VALUE!</v>
      </c>
      <c r="AF8" s="58" t="e">
        <f t="shared" si="0"/>
        <v>#VALUE!</v>
      </c>
      <c r="AG8" s="58" t="e">
        <f t="shared" si="0"/>
        <v>#VALUE!</v>
      </c>
      <c r="AH8" s="58" t="e">
        <f t="shared" si="0"/>
        <v>#VALUE!</v>
      </c>
      <c r="AI8" s="58" t="e">
        <f t="shared" si="0"/>
        <v>#VALUE!</v>
      </c>
      <c r="AJ8" s="58" t="e">
        <f t="shared" si="0"/>
        <v>#VALUE!</v>
      </c>
      <c r="AK8" s="58"/>
      <c r="AL8" s="58" t="e">
        <f t="shared" si="6"/>
        <v>#VALUE!</v>
      </c>
      <c r="AM8" s="58" t="e">
        <f t="shared" si="1"/>
        <v>#VALUE!</v>
      </c>
      <c r="AN8" s="58" t="e">
        <f t="shared" si="1"/>
        <v>#VALUE!</v>
      </c>
      <c r="AO8" s="58" t="e">
        <f t="shared" si="1"/>
        <v>#VALUE!</v>
      </c>
      <c r="AP8" s="58" t="e">
        <f t="shared" si="1"/>
        <v>#VALUE!</v>
      </c>
      <c r="AQ8" s="58" t="e">
        <f t="shared" si="1"/>
        <v>#VALUE!</v>
      </c>
      <c r="AR8" s="58" t="e">
        <f t="shared" si="1"/>
        <v>#VALUE!</v>
      </c>
      <c r="AS8" s="58" t="e">
        <f t="shared" si="1"/>
        <v>#VALUE!</v>
      </c>
      <c r="AT8" s="58" t="e">
        <f t="shared" si="1"/>
        <v>#VALUE!</v>
      </c>
      <c r="AU8" s="58" t="e">
        <f t="shared" si="1"/>
        <v>#VALUE!</v>
      </c>
      <c r="AV8" s="58" t="e">
        <f t="shared" si="1"/>
        <v>#VALUE!</v>
      </c>
      <c r="AW8" s="58" t="e">
        <f t="shared" si="1"/>
        <v>#VALUE!</v>
      </c>
      <c r="AX8" s="58" t="e">
        <f t="shared" si="1"/>
        <v>#VALUE!</v>
      </c>
      <c r="AY8" s="58" t="e">
        <f t="shared" si="1"/>
        <v>#VALUE!</v>
      </c>
      <c r="AZ8" s="58" t="e">
        <f t="shared" si="1"/>
        <v>#VALUE!</v>
      </c>
      <c r="BA8" s="58"/>
      <c r="BB8" s="58" t="e">
        <f t="shared" si="7"/>
        <v>#VALUE!</v>
      </c>
      <c r="BC8" s="58" t="e">
        <f t="shared" si="2"/>
        <v>#VALUE!</v>
      </c>
      <c r="BD8" s="58" t="e">
        <f t="shared" si="2"/>
        <v>#VALUE!</v>
      </c>
      <c r="BE8" s="58" t="e">
        <f t="shared" si="2"/>
        <v>#VALUE!</v>
      </c>
      <c r="BF8" s="58" t="e">
        <f t="shared" si="2"/>
        <v>#VALUE!</v>
      </c>
      <c r="BG8" s="58" t="e">
        <f t="shared" si="2"/>
        <v>#VALUE!</v>
      </c>
      <c r="BH8" s="58" t="e">
        <f t="shared" si="2"/>
        <v>#VALUE!</v>
      </c>
      <c r="BI8" s="58" t="e">
        <f t="shared" si="2"/>
        <v>#VALUE!</v>
      </c>
      <c r="BJ8" s="58" t="e">
        <f t="shared" si="2"/>
        <v>#VALUE!</v>
      </c>
      <c r="BK8" s="58" t="e">
        <f t="shared" si="2"/>
        <v>#VALUE!</v>
      </c>
      <c r="BL8" s="58" t="e">
        <f t="shared" si="2"/>
        <v>#VALUE!</v>
      </c>
      <c r="BM8" s="58" t="e">
        <f t="shared" si="2"/>
        <v>#VALUE!</v>
      </c>
      <c r="BN8" s="58" t="e">
        <f t="shared" si="2"/>
        <v>#VALUE!</v>
      </c>
      <c r="BO8" s="58" t="e">
        <f t="shared" si="2"/>
        <v>#VALUE!</v>
      </c>
      <c r="BP8" s="58" t="e">
        <f t="shared" si="2"/>
        <v>#VALUE!</v>
      </c>
    </row>
    <row r="9" spans="1:68" ht="15.75" x14ac:dyDescent="0.25">
      <c r="A9" s="36" t="str">
        <f t="shared" si="3"/>
        <v/>
      </c>
      <c r="B9" s="33">
        <v>7</v>
      </c>
      <c r="C9" s="7"/>
      <c r="D9" s="7"/>
      <c r="E9" s="7"/>
      <c r="F9" s="27"/>
      <c r="G9" s="13"/>
      <c r="H9" s="8"/>
      <c r="I9" s="8"/>
      <c r="J9" s="27"/>
      <c r="K9" s="9"/>
      <c r="L9" s="9"/>
      <c r="M9" s="6"/>
      <c r="N9" s="6"/>
      <c r="O9" s="9"/>
      <c r="P9" s="55" t="str">
        <f>IF(OR(AND(('Данные заявки'!$C$8-N(F9))&gt;7398,N(J9)&lt;F9+7304),AND(('Данные заявки'!$C$8-N(F9))&gt;16530,N(J9)&lt;F9+16436),N(J9)&gt;'Данные заявки'!$C$8,N(J9)&lt;N(F9)+5113)," ошибка в дате документа,","")</f>
        <v xml:space="preserve"> ошибка в дате документа,</v>
      </c>
      <c r="Q9" s="56"/>
      <c r="R9" s="56"/>
      <c r="S9" s="56"/>
      <c r="T9" s="56"/>
      <c r="U9" s="57">
        <f t="shared" si="4"/>
        <v>0</v>
      </c>
      <c r="V9" s="58" t="e">
        <f t="shared" si="5"/>
        <v>#VALUE!</v>
      </c>
      <c r="W9" s="58" t="e">
        <f t="shared" si="0"/>
        <v>#VALUE!</v>
      </c>
      <c r="X9" s="58" t="e">
        <f t="shared" si="0"/>
        <v>#VALUE!</v>
      </c>
      <c r="Y9" s="58" t="e">
        <f t="shared" si="0"/>
        <v>#VALUE!</v>
      </c>
      <c r="Z9" s="58" t="e">
        <f t="shared" si="0"/>
        <v>#VALUE!</v>
      </c>
      <c r="AA9" s="58" t="e">
        <f t="shared" si="0"/>
        <v>#VALUE!</v>
      </c>
      <c r="AB9" s="58" t="e">
        <f t="shared" si="0"/>
        <v>#VALUE!</v>
      </c>
      <c r="AC9" s="58" t="e">
        <f t="shared" si="0"/>
        <v>#VALUE!</v>
      </c>
      <c r="AD9" s="58" t="e">
        <f t="shared" si="0"/>
        <v>#VALUE!</v>
      </c>
      <c r="AE9" s="58" t="e">
        <f t="shared" si="0"/>
        <v>#VALUE!</v>
      </c>
      <c r="AF9" s="58" t="e">
        <f t="shared" si="0"/>
        <v>#VALUE!</v>
      </c>
      <c r="AG9" s="58" t="e">
        <f t="shared" si="0"/>
        <v>#VALUE!</v>
      </c>
      <c r="AH9" s="58" t="e">
        <f t="shared" si="0"/>
        <v>#VALUE!</v>
      </c>
      <c r="AI9" s="58" t="e">
        <f t="shared" si="0"/>
        <v>#VALUE!</v>
      </c>
      <c r="AJ9" s="58" t="e">
        <f t="shared" si="0"/>
        <v>#VALUE!</v>
      </c>
      <c r="AK9" s="58"/>
      <c r="AL9" s="58" t="e">
        <f t="shared" si="6"/>
        <v>#VALUE!</v>
      </c>
      <c r="AM9" s="58" t="e">
        <f t="shared" si="1"/>
        <v>#VALUE!</v>
      </c>
      <c r="AN9" s="58" t="e">
        <f t="shared" si="1"/>
        <v>#VALUE!</v>
      </c>
      <c r="AO9" s="58" t="e">
        <f t="shared" si="1"/>
        <v>#VALUE!</v>
      </c>
      <c r="AP9" s="58" t="e">
        <f t="shared" si="1"/>
        <v>#VALUE!</v>
      </c>
      <c r="AQ9" s="58" t="e">
        <f t="shared" si="1"/>
        <v>#VALUE!</v>
      </c>
      <c r="AR9" s="58" t="e">
        <f t="shared" si="1"/>
        <v>#VALUE!</v>
      </c>
      <c r="AS9" s="58" t="e">
        <f t="shared" si="1"/>
        <v>#VALUE!</v>
      </c>
      <c r="AT9" s="58" t="e">
        <f t="shared" si="1"/>
        <v>#VALUE!</v>
      </c>
      <c r="AU9" s="58" t="e">
        <f t="shared" si="1"/>
        <v>#VALUE!</v>
      </c>
      <c r="AV9" s="58" t="e">
        <f t="shared" si="1"/>
        <v>#VALUE!</v>
      </c>
      <c r="AW9" s="58" t="e">
        <f t="shared" si="1"/>
        <v>#VALUE!</v>
      </c>
      <c r="AX9" s="58" t="e">
        <f t="shared" si="1"/>
        <v>#VALUE!</v>
      </c>
      <c r="AY9" s="58" t="e">
        <f t="shared" si="1"/>
        <v>#VALUE!</v>
      </c>
      <c r="AZ9" s="58" t="e">
        <f t="shared" si="1"/>
        <v>#VALUE!</v>
      </c>
      <c r="BA9" s="58"/>
      <c r="BB9" s="58" t="e">
        <f t="shared" si="7"/>
        <v>#VALUE!</v>
      </c>
      <c r="BC9" s="58" t="e">
        <f t="shared" si="2"/>
        <v>#VALUE!</v>
      </c>
      <c r="BD9" s="58" t="e">
        <f t="shared" si="2"/>
        <v>#VALUE!</v>
      </c>
      <c r="BE9" s="58" t="e">
        <f t="shared" si="2"/>
        <v>#VALUE!</v>
      </c>
      <c r="BF9" s="58" t="e">
        <f t="shared" si="2"/>
        <v>#VALUE!</v>
      </c>
      <c r="BG9" s="58" t="e">
        <f t="shared" si="2"/>
        <v>#VALUE!</v>
      </c>
      <c r="BH9" s="58" t="e">
        <f t="shared" si="2"/>
        <v>#VALUE!</v>
      </c>
      <c r="BI9" s="58" t="e">
        <f t="shared" si="2"/>
        <v>#VALUE!</v>
      </c>
      <c r="BJ9" s="58" t="e">
        <f t="shared" si="2"/>
        <v>#VALUE!</v>
      </c>
      <c r="BK9" s="58" t="e">
        <f t="shared" si="2"/>
        <v>#VALUE!</v>
      </c>
      <c r="BL9" s="58" t="e">
        <f t="shared" si="2"/>
        <v>#VALUE!</v>
      </c>
      <c r="BM9" s="58" t="e">
        <f t="shared" si="2"/>
        <v>#VALUE!</v>
      </c>
      <c r="BN9" s="58" t="e">
        <f t="shared" si="2"/>
        <v>#VALUE!</v>
      </c>
      <c r="BO9" s="58" t="e">
        <f t="shared" si="2"/>
        <v>#VALUE!</v>
      </c>
      <c r="BP9" s="58" t="e">
        <f t="shared" si="2"/>
        <v>#VALUE!</v>
      </c>
    </row>
    <row r="10" spans="1:68" ht="15.75" x14ac:dyDescent="0.25">
      <c r="A10" s="36" t="str">
        <f t="shared" si="3"/>
        <v/>
      </c>
      <c r="B10" s="33">
        <v>8</v>
      </c>
      <c r="C10" s="7"/>
      <c r="D10" s="7"/>
      <c r="E10" s="7"/>
      <c r="F10" s="27"/>
      <c r="G10" s="13"/>
      <c r="H10" s="8"/>
      <c r="I10" s="8"/>
      <c r="J10" s="27"/>
      <c r="K10" s="9"/>
      <c r="L10" s="9"/>
      <c r="M10" s="6"/>
      <c r="N10" s="6"/>
      <c r="O10" s="9"/>
      <c r="P10" s="55" t="str">
        <f>IF(OR(AND(('Данные заявки'!$C$8-N(F10))&gt;7398,N(J10)&lt;F10+7304),AND(('Данные заявки'!$C$8-N(F10))&gt;16530,N(J10)&lt;F10+16436),N(J10)&gt;'Данные заявки'!$C$8,N(J10)&lt;N(F10)+5113)," ошибка в дате документа,","")</f>
        <v xml:space="preserve"> ошибка в дате документа,</v>
      </c>
      <c r="Q10" s="56"/>
      <c r="R10" s="56"/>
      <c r="S10" s="56"/>
      <c r="T10" s="56"/>
      <c r="U10" s="57">
        <f t="shared" si="4"/>
        <v>0</v>
      </c>
      <c r="V10" s="58" t="e">
        <f t="shared" si="5"/>
        <v>#VALUE!</v>
      </c>
      <c r="W10" s="58" t="e">
        <f t="shared" si="0"/>
        <v>#VALUE!</v>
      </c>
      <c r="X10" s="58" t="e">
        <f t="shared" si="0"/>
        <v>#VALUE!</v>
      </c>
      <c r="Y10" s="58" t="e">
        <f t="shared" si="0"/>
        <v>#VALUE!</v>
      </c>
      <c r="Z10" s="58" t="e">
        <f t="shared" si="0"/>
        <v>#VALUE!</v>
      </c>
      <c r="AA10" s="58" t="e">
        <f t="shared" si="0"/>
        <v>#VALUE!</v>
      </c>
      <c r="AB10" s="58" t="e">
        <f t="shared" si="0"/>
        <v>#VALUE!</v>
      </c>
      <c r="AC10" s="58" t="e">
        <f t="shared" si="0"/>
        <v>#VALUE!</v>
      </c>
      <c r="AD10" s="58" t="e">
        <f t="shared" si="0"/>
        <v>#VALUE!</v>
      </c>
      <c r="AE10" s="58" t="e">
        <f t="shared" si="0"/>
        <v>#VALUE!</v>
      </c>
      <c r="AF10" s="58" t="e">
        <f t="shared" si="0"/>
        <v>#VALUE!</v>
      </c>
      <c r="AG10" s="58" t="e">
        <f t="shared" si="0"/>
        <v>#VALUE!</v>
      </c>
      <c r="AH10" s="58" t="e">
        <f t="shared" si="0"/>
        <v>#VALUE!</v>
      </c>
      <c r="AI10" s="58" t="e">
        <f t="shared" si="0"/>
        <v>#VALUE!</v>
      </c>
      <c r="AJ10" s="58" t="e">
        <f t="shared" si="0"/>
        <v>#VALUE!</v>
      </c>
      <c r="AK10" s="58"/>
      <c r="AL10" s="58" t="e">
        <f t="shared" si="6"/>
        <v>#VALUE!</v>
      </c>
      <c r="AM10" s="58" t="e">
        <f t="shared" si="1"/>
        <v>#VALUE!</v>
      </c>
      <c r="AN10" s="58" t="e">
        <f t="shared" si="1"/>
        <v>#VALUE!</v>
      </c>
      <c r="AO10" s="58" t="e">
        <f t="shared" si="1"/>
        <v>#VALUE!</v>
      </c>
      <c r="AP10" s="58" t="e">
        <f t="shared" si="1"/>
        <v>#VALUE!</v>
      </c>
      <c r="AQ10" s="58" t="e">
        <f t="shared" si="1"/>
        <v>#VALUE!</v>
      </c>
      <c r="AR10" s="58" t="e">
        <f t="shared" si="1"/>
        <v>#VALUE!</v>
      </c>
      <c r="AS10" s="58" t="e">
        <f t="shared" si="1"/>
        <v>#VALUE!</v>
      </c>
      <c r="AT10" s="58" t="e">
        <f t="shared" si="1"/>
        <v>#VALUE!</v>
      </c>
      <c r="AU10" s="58" t="e">
        <f t="shared" si="1"/>
        <v>#VALUE!</v>
      </c>
      <c r="AV10" s="58" t="e">
        <f t="shared" si="1"/>
        <v>#VALUE!</v>
      </c>
      <c r="AW10" s="58" t="e">
        <f t="shared" si="1"/>
        <v>#VALUE!</v>
      </c>
      <c r="AX10" s="58" t="e">
        <f t="shared" si="1"/>
        <v>#VALUE!</v>
      </c>
      <c r="AY10" s="58" t="e">
        <f t="shared" si="1"/>
        <v>#VALUE!</v>
      </c>
      <c r="AZ10" s="58" t="e">
        <f t="shared" si="1"/>
        <v>#VALUE!</v>
      </c>
      <c r="BA10" s="58"/>
      <c r="BB10" s="58" t="e">
        <f t="shared" si="7"/>
        <v>#VALUE!</v>
      </c>
      <c r="BC10" s="58" t="e">
        <f t="shared" si="2"/>
        <v>#VALUE!</v>
      </c>
      <c r="BD10" s="58" t="e">
        <f t="shared" si="2"/>
        <v>#VALUE!</v>
      </c>
      <c r="BE10" s="58" t="e">
        <f t="shared" si="2"/>
        <v>#VALUE!</v>
      </c>
      <c r="BF10" s="58" t="e">
        <f t="shared" si="2"/>
        <v>#VALUE!</v>
      </c>
      <c r="BG10" s="58" t="e">
        <f t="shared" si="2"/>
        <v>#VALUE!</v>
      </c>
      <c r="BH10" s="58" t="e">
        <f t="shared" si="2"/>
        <v>#VALUE!</v>
      </c>
      <c r="BI10" s="58" t="e">
        <f t="shared" si="2"/>
        <v>#VALUE!</v>
      </c>
      <c r="BJ10" s="58" t="e">
        <f t="shared" si="2"/>
        <v>#VALUE!</v>
      </c>
      <c r="BK10" s="58" t="e">
        <f t="shared" si="2"/>
        <v>#VALUE!</v>
      </c>
      <c r="BL10" s="58" t="e">
        <f t="shared" si="2"/>
        <v>#VALUE!</v>
      </c>
      <c r="BM10" s="58" t="e">
        <f t="shared" si="2"/>
        <v>#VALUE!</v>
      </c>
      <c r="BN10" s="58" t="e">
        <f t="shared" si="2"/>
        <v>#VALUE!</v>
      </c>
      <c r="BO10" s="58" t="e">
        <f t="shared" si="2"/>
        <v>#VALUE!</v>
      </c>
      <c r="BP10" s="58" t="e">
        <f t="shared" si="2"/>
        <v>#VALUE!</v>
      </c>
    </row>
    <row r="11" spans="1:68" ht="15.75" x14ac:dyDescent="0.25">
      <c r="A11" s="36" t="str">
        <f t="shared" si="3"/>
        <v/>
      </c>
      <c r="B11" s="33">
        <v>9</v>
      </c>
      <c r="C11" s="7"/>
      <c r="D11" s="7"/>
      <c r="E11" s="7"/>
      <c r="F11" s="27"/>
      <c r="G11" s="13"/>
      <c r="H11" s="8"/>
      <c r="I11" s="8"/>
      <c r="J11" s="27"/>
      <c r="K11" s="9"/>
      <c r="L11" s="9"/>
      <c r="M11" s="6"/>
      <c r="N11" s="6"/>
      <c r="O11" s="9"/>
      <c r="P11" s="55" t="str">
        <f>IF(OR(AND(('Данные заявки'!$C$8-N(F11))&gt;7398,N(J11)&lt;F11+7304),AND(('Данные заявки'!$C$8-N(F11))&gt;16530,N(J11)&lt;F11+16436),N(J11)&gt;'Данные заявки'!$C$8,N(J11)&lt;N(F11)+5113)," ошибка в дате документа,","")</f>
        <v xml:space="preserve"> ошибка в дате документа,</v>
      </c>
      <c r="Q11" s="56"/>
      <c r="R11" s="56"/>
      <c r="S11" s="56"/>
      <c r="T11" s="56"/>
      <c r="U11" s="57">
        <f t="shared" si="4"/>
        <v>0</v>
      </c>
      <c r="V11" s="58" t="e">
        <f t="shared" si="5"/>
        <v>#VALUE!</v>
      </c>
      <c r="W11" s="58" t="e">
        <f t="shared" si="0"/>
        <v>#VALUE!</v>
      </c>
      <c r="X11" s="58" t="e">
        <f t="shared" si="0"/>
        <v>#VALUE!</v>
      </c>
      <c r="Y11" s="58" t="e">
        <f t="shared" si="0"/>
        <v>#VALUE!</v>
      </c>
      <c r="Z11" s="58" t="e">
        <f t="shared" si="0"/>
        <v>#VALUE!</v>
      </c>
      <c r="AA11" s="58" t="e">
        <f t="shared" si="0"/>
        <v>#VALUE!</v>
      </c>
      <c r="AB11" s="58" t="e">
        <f t="shared" si="0"/>
        <v>#VALUE!</v>
      </c>
      <c r="AC11" s="58" t="e">
        <f t="shared" si="0"/>
        <v>#VALUE!</v>
      </c>
      <c r="AD11" s="58" t="e">
        <f t="shared" si="0"/>
        <v>#VALUE!</v>
      </c>
      <c r="AE11" s="58" t="e">
        <f t="shared" si="0"/>
        <v>#VALUE!</v>
      </c>
      <c r="AF11" s="58" t="e">
        <f t="shared" si="0"/>
        <v>#VALUE!</v>
      </c>
      <c r="AG11" s="58" t="e">
        <f t="shared" si="0"/>
        <v>#VALUE!</v>
      </c>
      <c r="AH11" s="58" t="e">
        <f t="shared" si="0"/>
        <v>#VALUE!</v>
      </c>
      <c r="AI11" s="58" t="e">
        <f t="shared" si="0"/>
        <v>#VALUE!</v>
      </c>
      <c r="AJ11" s="58" t="e">
        <f t="shared" si="0"/>
        <v>#VALUE!</v>
      </c>
      <c r="AK11" s="58"/>
      <c r="AL11" s="58" t="e">
        <f t="shared" si="6"/>
        <v>#VALUE!</v>
      </c>
      <c r="AM11" s="58" t="e">
        <f t="shared" si="1"/>
        <v>#VALUE!</v>
      </c>
      <c r="AN11" s="58" t="e">
        <f t="shared" si="1"/>
        <v>#VALUE!</v>
      </c>
      <c r="AO11" s="58" t="e">
        <f t="shared" si="1"/>
        <v>#VALUE!</v>
      </c>
      <c r="AP11" s="58" t="e">
        <f t="shared" si="1"/>
        <v>#VALUE!</v>
      </c>
      <c r="AQ11" s="58" t="e">
        <f t="shared" si="1"/>
        <v>#VALUE!</v>
      </c>
      <c r="AR11" s="58" t="e">
        <f t="shared" si="1"/>
        <v>#VALUE!</v>
      </c>
      <c r="AS11" s="58" t="e">
        <f t="shared" si="1"/>
        <v>#VALUE!</v>
      </c>
      <c r="AT11" s="58" t="e">
        <f t="shared" si="1"/>
        <v>#VALUE!</v>
      </c>
      <c r="AU11" s="58" t="e">
        <f t="shared" si="1"/>
        <v>#VALUE!</v>
      </c>
      <c r="AV11" s="58" t="e">
        <f t="shared" si="1"/>
        <v>#VALUE!</v>
      </c>
      <c r="AW11" s="58" t="e">
        <f t="shared" si="1"/>
        <v>#VALUE!</v>
      </c>
      <c r="AX11" s="58" t="e">
        <f t="shared" si="1"/>
        <v>#VALUE!</v>
      </c>
      <c r="AY11" s="58" t="e">
        <f t="shared" si="1"/>
        <v>#VALUE!</v>
      </c>
      <c r="AZ11" s="58" t="e">
        <f t="shared" si="1"/>
        <v>#VALUE!</v>
      </c>
      <c r="BA11" s="58"/>
      <c r="BB11" s="58" t="e">
        <f t="shared" si="7"/>
        <v>#VALUE!</v>
      </c>
      <c r="BC11" s="58" t="e">
        <f t="shared" si="2"/>
        <v>#VALUE!</v>
      </c>
      <c r="BD11" s="58" t="e">
        <f t="shared" si="2"/>
        <v>#VALUE!</v>
      </c>
      <c r="BE11" s="58" t="e">
        <f t="shared" si="2"/>
        <v>#VALUE!</v>
      </c>
      <c r="BF11" s="58" t="e">
        <f t="shared" si="2"/>
        <v>#VALUE!</v>
      </c>
      <c r="BG11" s="58" t="e">
        <f t="shared" si="2"/>
        <v>#VALUE!</v>
      </c>
      <c r="BH11" s="58" t="e">
        <f t="shared" si="2"/>
        <v>#VALUE!</v>
      </c>
      <c r="BI11" s="58" t="e">
        <f t="shared" si="2"/>
        <v>#VALUE!</v>
      </c>
      <c r="BJ11" s="58" t="e">
        <f t="shared" si="2"/>
        <v>#VALUE!</v>
      </c>
      <c r="BK11" s="58" t="e">
        <f t="shared" si="2"/>
        <v>#VALUE!</v>
      </c>
      <c r="BL11" s="58" t="e">
        <f t="shared" si="2"/>
        <v>#VALUE!</v>
      </c>
      <c r="BM11" s="58" t="e">
        <f t="shared" si="2"/>
        <v>#VALUE!</v>
      </c>
      <c r="BN11" s="58" t="e">
        <f t="shared" si="2"/>
        <v>#VALUE!</v>
      </c>
      <c r="BO11" s="58" t="e">
        <f t="shared" si="2"/>
        <v>#VALUE!</v>
      </c>
      <c r="BP11" s="58" t="e">
        <f t="shared" si="2"/>
        <v>#VALUE!</v>
      </c>
    </row>
    <row r="12" spans="1:68" ht="15.75" x14ac:dyDescent="0.25">
      <c r="A12" s="36" t="str">
        <f t="shared" si="3"/>
        <v/>
      </c>
      <c r="B12" s="33">
        <v>10</v>
      </c>
      <c r="C12" s="7"/>
      <c r="D12" s="7"/>
      <c r="E12" s="7"/>
      <c r="F12" s="27"/>
      <c r="G12" s="13"/>
      <c r="H12" s="8"/>
      <c r="I12" s="8"/>
      <c r="J12" s="27"/>
      <c r="K12" s="9"/>
      <c r="L12" s="9"/>
      <c r="M12" s="6"/>
      <c r="N12" s="6"/>
      <c r="O12" s="9"/>
      <c r="P12" s="55" t="str">
        <f>IF(OR(AND(('Данные заявки'!$C$8-N(F12))&gt;7398,N(J12)&lt;F12+7304),AND(('Данные заявки'!$C$8-N(F12))&gt;16530,N(J12)&lt;F12+16436),N(J12)&gt;'Данные заявки'!$C$8,N(J12)&lt;N(F12)+5113)," ошибка в дате документа,","")</f>
        <v xml:space="preserve"> ошибка в дате документа,</v>
      </c>
      <c r="Q12" s="56"/>
      <c r="R12" s="56"/>
      <c r="S12" s="56"/>
      <c r="T12" s="56"/>
      <c r="U12" s="57">
        <f t="shared" si="4"/>
        <v>0</v>
      </c>
      <c r="V12" s="58" t="e">
        <f t="shared" si="5"/>
        <v>#VALUE!</v>
      </c>
      <c r="W12" s="58" t="e">
        <f t="shared" si="0"/>
        <v>#VALUE!</v>
      </c>
      <c r="X12" s="58" t="e">
        <f t="shared" si="0"/>
        <v>#VALUE!</v>
      </c>
      <c r="Y12" s="58" t="e">
        <f t="shared" si="0"/>
        <v>#VALUE!</v>
      </c>
      <c r="Z12" s="58" t="e">
        <f t="shared" si="0"/>
        <v>#VALUE!</v>
      </c>
      <c r="AA12" s="58" t="e">
        <f t="shared" si="0"/>
        <v>#VALUE!</v>
      </c>
      <c r="AB12" s="58" t="e">
        <f t="shared" si="0"/>
        <v>#VALUE!</v>
      </c>
      <c r="AC12" s="58" t="e">
        <f t="shared" si="0"/>
        <v>#VALUE!</v>
      </c>
      <c r="AD12" s="58" t="e">
        <f t="shared" si="0"/>
        <v>#VALUE!</v>
      </c>
      <c r="AE12" s="58" t="e">
        <f t="shared" si="0"/>
        <v>#VALUE!</v>
      </c>
      <c r="AF12" s="58" t="e">
        <f t="shared" si="0"/>
        <v>#VALUE!</v>
      </c>
      <c r="AG12" s="58" t="e">
        <f t="shared" si="0"/>
        <v>#VALUE!</v>
      </c>
      <c r="AH12" s="58" t="e">
        <f t="shared" si="0"/>
        <v>#VALUE!</v>
      </c>
      <c r="AI12" s="58" t="e">
        <f t="shared" si="0"/>
        <v>#VALUE!</v>
      </c>
      <c r="AJ12" s="58" t="e">
        <f t="shared" si="0"/>
        <v>#VALUE!</v>
      </c>
      <c r="AK12" s="58"/>
      <c r="AL12" s="58" t="e">
        <f t="shared" si="6"/>
        <v>#VALUE!</v>
      </c>
      <c r="AM12" s="58" t="e">
        <f t="shared" si="1"/>
        <v>#VALUE!</v>
      </c>
      <c r="AN12" s="58" t="e">
        <f t="shared" si="1"/>
        <v>#VALUE!</v>
      </c>
      <c r="AO12" s="58" t="e">
        <f t="shared" si="1"/>
        <v>#VALUE!</v>
      </c>
      <c r="AP12" s="58" t="e">
        <f t="shared" si="1"/>
        <v>#VALUE!</v>
      </c>
      <c r="AQ12" s="58" t="e">
        <f t="shared" si="1"/>
        <v>#VALUE!</v>
      </c>
      <c r="AR12" s="58" t="e">
        <f t="shared" si="1"/>
        <v>#VALUE!</v>
      </c>
      <c r="AS12" s="58" t="e">
        <f t="shared" si="1"/>
        <v>#VALUE!</v>
      </c>
      <c r="AT12" s="58" t="e">
        <f t="shared" si="1"/>
        <v>#VALUE!</v>
      </c>
      <c r="AU12" s="58" t="e">
        <f t="shared" si="1"/>
        <v>#VALUE!</v>
      </c>
      <c r="AV12" s="58" t="e">
        <f t="shared" si="1"/>
        <v>#VALUE!</v>
      </c>
      <c r="AW12" s="58" t="e">
        <f t="shared" si="1"/>
        <v>#VALUE!</v>
      </c>
      <c r="AX12" s="58" t="e">
        <f t="shared" si="1"/>
        <v>#VALUE!</v>
      </c>
      <c r="AY12" s="58" t="e">
        <f t="shared" si="1"/>
        <v>#VALUE!</v>
      </c>
      <c r="AZ12" s="58" t="e">
        <f t="shared" si="1"/>
        <v>#VALUE!</v>
      </c>
      <c r="BA12" s="58"/>
      <c r="BB12" s="58" t="e">
        <f t="shared" si="7"/>
        <v>#VALUE!</v>
      </c>
      <c r="BC12" s="58" t="e">
        <f t="shared" si="2"/>
        <v>#VALUE!</v>
      </c>
      <c r="BD12" s="58" t="e">
        <f t="shared" si="2"/>
        <v>#VALUE!</v>
      </c>
      <c r="BE12" s="58" t="e">
        <f t="shared" si="2"/>
        <v>#VALUE!</v>
      </c>
      <c r="BF12" s="58" t="e">
        <f t="shared" si="2"/>
        <v>#VALUE!</v>
      </c>
      <c r="BG12" s="58" t="e">
        <f t="shared" si="2"/>
        <v>#VALUE!</v>
      </c>
      <c r="BH12" s="58" t="e">
        <f t="shared" si="2"/>
        <v>#VALUE!</v>
      </c>
      <c r="BI12" s="58" t="e">
        <f t="shared" si="2"/>
        <v>#VALUE!</v>
      </c>
      <c r="BJ12" s="58" t="e">
        <f t="shared" si="2"/>
        <v>#VALUE!</v>
      </c>
      <c r="BK12" s="58" t="e">
        <f t="shared" si="2"/>
        <v>#VALUE!</v>
      </c>
      <c r="BL12" s="58" t="e">
        <f t="shared" si="2"/>
        <v>#VALUE!</v>
      </c>
      <c r="BM12" s="58" t="e">
        <f t="shared" si="2"/>
        <v>#VALUE!</v>
      </c>
      <c r="BN12" s="58" t="e">
        <f t="shared" si="2"/>
        <v>#VALUE!</v>
      </c>
      <c r="BO12" s="58" t="e">
        <f t="shared" si="2"/>
        <v>#VALUE!</v>
      </c>
      <c r="BP12" s="58" t="e">
        <f t="shared" si="2"/>
        <v>#VALUE!</v>
      </c>
    </row>
    <row r="13" spans="1:68" ht="15.75" x14ac:dyDescent="0.25">
      <c r="A13" s="36" t="str">
        <f t="shared" si="3"/>
        <v/>
      </c>
      <c r="B13" s="33">
        <v>11</v>
      </c>
      <c r="C13" s="7"/>
      <c r="D13" s="7"/>
      <c r="E13" s="7"/>
      <c r="F13" s="27"/>
      <c r="G13" s="13"/>
      <c r="H13" s="8"/>
      <c r="I13" s="8"/>
      <c r="J13" s="27"/>
      <c r="K13" s="9"/>
      <c r="L13" s="9"/>
      <c r="M13" s="6"/>
      <c r="N13" s="6"/>
      <c r="O13" s="9"/>
      <c r="P13" s="55" t="str">
        <f>IF(OR(AND(('Данные заявки'!$C$8-N(F13))&gt;7398,N(J13)&lt;F13+7304),AND(('Данные заявки'!$C$8-N(F13))&gt;16530,N(J13)&lt;F13+16436),N(J13)&gt;'Данные заявки'!$C$8,N(J13)&lt;N(F13)+5113)," ошибка в дате документа,","")</f>
        <v xml:space="preserve"> ошибка в дате документа,</v>
      </c>
      <c r="Q13" s="56"/>
      <c r="R13" s="56"/>
      <c r="S13" s="56"/>
      <c r="T13" s="56"/>
      <c r="U13" s="57">
        <f t="shared" si="4"/>
        <v>0</v>
      </c>
      <c r="V13" s="58" t="e">
        <f t="shared" si="5"/>
        <v>#VALUE!</v>
      </c>
      <c r="W13" s="58" t="e">
        <f t="shared" si="0"/>
        <v>#VALUE!</v>
      </c>
      <c r="X13" s="58" t="e">
        <f t="shared" si="0"/>
        <v>#VALUE!</v>
      </c>
      <c r="Y13" s="58" t="e">
        <f t="shared" si="0"/>
        <v>#VALUE!</v>
      </c>
      <c r="Z13" s="58" t="e">
        <f t="shared" si="0"/>
        <v>#VALUE!</v>
      </c>
      <c r="AA13" s="58" t="e">
        <f t="shared" si="0"/>
        <v>#VALUE!</v>
      </c>
      <c r="AB13" s="58" t="e">
        <f t="shared" si="0"/>
        <v>#VALUE!</v>
      </c>
      <c r="AC13" s="58" t="e">
        <f t="shared" si="0"/>
        <v>#VALUE!</v>
      </c>
      <c r="AD13" s="58" t="e">
        <f t="shared" si="0"/>
        <v>#VALUE!</v>
      </c>
      <c r="AE13" s="58" t="e">
        <f t="shared" si="0"/>
        <v>#VALUE!</v>
      </c>
      <c r="AF13" s="58" t="e">
        <f t="shared" si="0"/>
        <v>#VALUE!</v>
      </c>
      <c r="AG13" s="58" t="e">
        <f t="shared" si="0"/>
        <v>#VALUE!</v>
      </c>
      <c r="AH13" s="58" t="e">
        <f t="shared" si="0"/>
        <v>#VALUE!</v>
      </c>
      <c r="AI13" s="58" t="e">
        <f t="shared" si="0"/>
        <v>#VALUE!</v>
      </c>
      <c r="AJ13" s="58" t="e">
        <f t="shared" si="0"/>
        <v>#VALUE!</v>
      </c>
      <c r="AK13" s="58"/>
      <c r="AL13" s="58" t="e">
        <f t="shared" si="6"/>
        <v>#VALUE!</v>
      </c>
      <c r="AM13" s="58" t="e">
        <f t="shared" si="1"/>
        <v>#VALUE!</v>
      </c>
      <c r="AN13" s="58" t="e">
        <f t="shared" si="1"/>
        <v>#VALUE!</v>
      </c>
      <c r="AO13" s="58" t="e">
        <f t="shared" si="1"/>
        <v>#VALUE!</v>
      </c>
      <c r="AP13" s="58" t="e">
        <f t="shared" si="1"/>
        <v>#VALUE!</v>
      </c>
      <c r="AQ13" s="58" t="e">
        <f t="shared" si="1"/>
        <v>#VALUE!</v>
      </c>
      <c r="AR13" s="58" t="e">
        <f t="shared" si="1"/>
        <v>#VALUE!</v>
      </c>
      <c r="AS13" s="58" t="e">
        <f t="shared" si="1"/>
        <v>#VALUE!</v>
      </c>
      <c r="AT13" s="58" t="e">
        <f t="shared" si="1"/>
        <v>#VALUE!</v>
      </c>
      <c r="AU13" s="58" t="e">
        <f t="shared" si="1"/>
        <v>#VALUE!</v>
      </c>
      <c r="AV13" s="58" t="e">
        <f t="shared" si="1"/>
        <v>#VALUE!</v>
      </c>
      <c r="AW13" s="58" t="e">
        <f t="shared" si="1"/>
        <v>#VALUE!</v>
      </c>
      <c r="AX13" s="58" t="e">
        <f t="shared" si="1"/>
        <v>#VALUE!</v>
      </c>
      <c r="AY13" s="58" t="e">
        <f t="shared" si="1"/>
        <v>#VALUE!</v>
      </c>
      <c r="AZ13" s="58" t="e">
        <f t="shared" si="1"/>
        <v>#VALUE!</v>
      </c>
      <c r="BA13" s="58"/>
      <c r="BB13" s="58" t="e">
        <f t="shared" si="7"/>
        <v>#VALUE!</v>
      </c>
      <c r="BC13" s="58" t="e">
        <f t="shared" si="2"/>
        <v>#VALUE!</v>
      </c>
      <c r="BD13" s="58" t="e">
        <f t="shared" si="2"/>
        <v>#VALUE!</v>
      </c>
      <c r="BE13" s="58" t="e">
        <f t="shared" si="2"/>
        <v>#VALUE!</v>
      </c>
      <c r="BF13" s="58" t="e">
        <f t="shared" si="2"/>
        <v>#VALUE!</v>
      </c>
      <c r="BG13" s="58" t="e">
        <f t="shared" si="2"/>
        <v>#VALUE!</v>
      </c>
      <c r="BH13" s="58" t="e">
        <f t="shared" si="2"/>
        <v>#VALUE!</v>
      </c>
      <c r="BI13" s="58" t="e">
        <f t="shared" si="2"/>
        <v>#VALUE!</v>
      </c>
      <c r="BJ13" s="58" t="e">
        <f t="shared" si="2"/>
        <v>#VALUE!</v>
      </c>
      <c r="BK13" s="58" t="e">
        <f t="shared" si="2"/>
        <v>#VALUE!</v>
      </c>
      <c r="BL13" s="58" t="e">
        <f t="shared" si="2"/>
        <v>#VALUE!</v>
      </c>
      <c r="BM13" s="58" t="e">
        <f t="shared" si="2"/>
        <v>#VALUE!</v>
      </c>
      <c r="BN13" s="58" t="e">
        <f t="shared" si="2"/>
        <v>#VALUE!</v>
      </c>
      <c r="BO13" s="58" t="e">
        <f t="shared" si="2"/>
        <v>#VALUE!</v>
      </c>
      <c r="BP13" s="58" t="e">
        <f t="shared" si="2"/>
        <v>#VALUE!</v>
      </c>
    </row>
    <row r="14" spans="1:68" ht="15.75" x14ac:dyDescent="0.25">
      <c r="A14" s="36" t="str">
        <f t="shared" si="3"/>
        <v/>
      </c>
      <c r="B14" s="33">
        <v>12</v>
      </c>
      <c r="C14" s="7"/>
      <c r="D14" s="7"/>
      <c r="E14" s="7"/>
      <c r="F14" s="27"/>
      <c r="G14" s="13"/>
      <c r="H14" s="8"/>
      <c r="I14" s="8"/>
      <c r="J14" s="27"/>
      <c r="K14" s="9"/>
      <c r="L14" s="9"/>
      <c r="M14" s="6"/>
      <c r="N14" s="6"/>
      <c r="O14" s="9"/>
      <c r="P14" s="55" t="str">
        <f>IF(OR(AND(('Данные заявки'!$C$8-N(F14))&gt;7398,N(J14)&lt;F14+7304),AND(('Данные заявки'!$C$8-N(F14))&gt;16530,N(J14)&lt;F14+16436),N(J14)&gt;'Данные заявки'!$C$8,N(J14)&lt;N(F14)+5113)," ошибка в дате документа,","")</f>
        <v xml:space="preserve"> ошибка в дате документа,</v>
      </c>
      <c r="Q14" s="56"/>
      <c r="R14" s="56"/>
      <c r="S14" s="56"/>
      <c r="T14" s="56"/>
      <c r="U14" s="57">
        <f t="shared" si="4"/>
        <v>0</v>
      </c>
      <c r="V14" s="58" t="e">
        <f t="shared" si="5"/>
        <v>#VALUE!</v>
      </c>
      <c r="W14" s="58" t="e">
        <f t="shared" si="0"/>
        <v>#VALUE!</v>
      </c>
      <c r="X14" s="58" t="e">
        <f t="shared" si="0"/>
        <v>#VALUE!</v>
      </c>
      <c r="Y14" s="58" t="e">
        <f t="shared" si="0"/>
        <v>#VALUE!</v>
      </c>
      <c r="Z14" s="58" t="e">
        <f t="shared" si="0"/>
        <v>#VALUE!</v>
      </c>
      <c r="AA14" s="58" t="e">
        <f t="shared" si="0"/>
        <v>#VALUE!</v>
      </c>
      <c r="AB14" s="58" t="e">
        <f t="shared" si="0"/>
        <v>#VALUE!</v>
      </c>
      <c r="AC14" s="58" t="e">
        <f t="shared" si="0"/>
        <v>#VALUE!</v>
      </c>
      <c r="AD14" s="58" t="e">
        <f t="shared" si="0"/>
        <v>#VALUE!</v>
      </c>
      <c r="AE14" s="58" t="e">
        <f t="shared" si="0"/>
        <v>#VALUE!</v>
      </c>
      <c r="AF14" s="58" t="e">
        <f t="shared" si="0"/>
        <v>#VALUE!</v>
      </c>
      <c r="AG14" s="58" t="e">
        <f t="shared" si="0"/>
        <v>#VALUE!</v>
      </c>
      <c r="AH14" s="58" t="e">
        <f t="shared" si="0"/>
        <v>#VALUE!</v>
      </c>
      <c r="AI14" s="58" t="e">
        <f t="shared" si="0"/>
        <v>#VALUE!</v>
      </c>
      <c r="AJ14" s="58" t="e">
        <f t="shared" si="0"/>
        <v>#VALUE!</v>
      </c>
      <c r="AK14" s="58"/>
      <c r="AL14" s="58" t="e">
        <f t="shared" si="6"/>
        <v>#VALUE!</v>
      </c>
      <c r="AM14" s="58" t="e">
        <f t="shared" si="1"/>
        <v>#VALUE!</v>
      </c>
      <c r="AN14" s="58" t="e">
        <f t="shared" si="1"/>
        <v>#VALUE!</v>
      </c>
      <c r="AO14" s="58" t="e">
        <f t="shared" si="1"/>
        <v>#VALUE!</v>
      </c>
      <c r="AP14" s="58" t="e">
        <f t="shared" si="1"/>
        <v>#VALUE!</v>
      </c>
      <c r="AQ14" s="58" t="e">
        <f t="shared" si="1"/>
        <v>#VALUE!</v>
      </c>
      <c r="AR14" s="58" t="e">
        <f t="shared" si="1"/>
        <v>#VALUE!</v>
      </c>
      <c r="AS14" s="58" t="e">
        <f t="shared" si="1"/>
        <v>#VALUE!</v>
      </c>
      <c r="AT14" s="58" t="e">
        <f t="shared" si="1"/>
        <v>#VALUE!</v>
      </c>
      <c r="AU14" s="58" t="e">
        <f t="shared" si="1"/>
        <v>#VALUE!</v>
      </c>
      <c r="AV14" s="58" t="e">
        <f t="shared" si="1"/>
        <v>#VALUE!</v>
      </c>
      <c r="AW14" s="58" t="e">
        <f t="shared" si="1"/>
        <v>#VALUE!</v>
      </c>
      <c r="AX14" s="58" t="e">
        <f t="shared" si="1"/>
        <v>#VALUE!</v>
      </c>
      <c r="AY14" s="58" t="e">
        <f t="shared" si="1"/>
        <v>#VALUE!</v>
      </c>
      <c r="AZ14" s="58" t="e">
        <f t="shared" si="1"/>
        <v>#VALUE!</v>
      </c>
      <c r="BA14" s="58"/>
      <c r="BB14" s="58" t="e">
        <f t="shared" si="7"/>
        <v>#VALUE!</v>
      </c>
      <c r="BC14" s="58" t="e">
        <f t="shared" si="2"/>
        <v>#VALUE!</v>
      </c>
      <c r="BD14" s="58" t="e">
        <f t="shared" si="2"/>
        <v>#VALUE!</v>
      </c>
      <c r="BE14" s="58" t="e">
        <f t="shared" si="2"/>
        <v>#VALUE!</v>
      </c>
      <c r="BF14" s="58" t="e">
        <f t="shared" si="2"/>
        <v>#VALUE!</v>
      </c>
      <c r="BG14" s="58" t="e">
        <f t="shared" si="2"/>
        <v>#VALUE!</v>
      </c>
      <c r="BH14" s="58" t="e">
        <f t="shared" si="2"/>
        <v>#VALUE!</v>
      </c>
      <c r="BI14" s="58" t="e">
        <f t="shared" si="2"/>
        <v>#VALUE!</v>
      </c>
      <c r="BJ14" s="58" t="e">
        <f t="shared" si="2"/>
        <v>#VALUE!</v>
      </c>
      <c r="BK14" s="58" t="e">
        <f t="shared" si="2"/>
        <v>#VALUE!</v>
      </c>
      <c r="BL14" s="58" t="e">
        <f t="shared" si="2"/>
        <v>#VALUE!</v>
      </c>
      <c r="BM14" s="58" t="e">
        <f t="shared" si="2"/>
        <v>#VALUE!</v>
      </c>
      <c r="BN14" s="58" t="e">
        <f t="shared" si="2"/>
        <v>#VALUE!</v>
      </c>
      <c r="BO14" s="58" t="e">
        <f t="shared" si="2"/>
        <v>#VALUE!</v>
      </c>
      <c r="BP14" s="58" t="e">
        <f t="shared" si="2"/>
        <v>#VALUE!</v>
      </c>
    </row>
    <row r="15" spans="1:68" ht="15.75" x14ac:dyDescent="0.25">
      <c r="A15" s="36" t="str">
        <f t="shared" si="3"/>
        <v/>
      </c>
      <c r="B15" s="33">
        <v>13</v>
      </c>
      <c r="C15" s="7"/>
      <c r="D15" s="7"/>
      <c r="E15" s="7"/>
      <c r="F15" s="27"/>
      <c r="G15" s="13"/>
      <c r="H15" s="8"/>
      <c r="I15" s="8"/>
      <c r="J15" s="27"/>
      <c r="K15" s="9"/>
      <c r="L15" s="9"/>
      <c r="M15" s="6"/>
      <c r="N15" s="6"/>
      <c r="O15" s="9"/>
      <c r="P15" s="55" t="str">
        <f>IF(OR(AND(('Данные заявки'!$C$8-N(F15))&gt;7398,N(J15)&lt;F15+7304),AND(('Данные заявки'!$C$8-N(F15))&gt;16530,N(J15)&lt;F15+16436),N(J15)&gt;'Данные заявки'!$C$8,N(J15)&lt;N(F15)+5113)," ошибка в дате документа,","")</f>
        <v xml:space="preserve"> ошибка в дате документа,</v>
      </c>
      <c r="Q15" s="56"/>
      <c r="R15" s="56"/>
      <c r="S15" s="56"/>
      <c r="T15" s="56"/>
      <c r="U15" s="57">
        <f t="shared" si="4"/>
        <v>0</v>
      </c>
      <c r="V15" s="58" t="e">
        <f t="shared" si="5"/>
        <v>#VALUE!</v>
      </c>
      <c r="W15" s="58" t="e">
        <f t="shared" si="0"/>
        <v>#VALUE!</v>
      </c>
      <c r="X15" s="58" t="e">
        <f t="shared" si="0"/>
        <v>#VALUE!</v>
      </c>
      <c r="Y15" s="58" t="e">
        <f t="shared" si="0"/>
        <v>#VALUE!</v>
      </c>
      <c r="Z15" s="58" t="e">
        <f t="shared" si="0"/>
        <v>#VALUE!</v>
      </c>
      <c r="AA15" s="58" t="e">
        <f t="shared" si="0"/>
        <v>#VALUE!</v>
      </c>
      <c r="AB15" s="58" t="e">
        <f t="shared" si="0"/>
        <v>#VALUE!</v>
      </c>
      <c r="AC15" s="58" t="e">
        <f t="shared" si="0"/>
        <v>#VALUE!</v>
      </c>
      <c r="AD15" s="58" t="e">
        <f t="shared" si="0"/>
        <v>#VALUE!</v>
      </c>
      <c r="AE15" s="58" t="e">
        <f t="shared" si="0"/>
        <v>#VALUE!</v>
      </c>
      <c r="AF15" s="58" t="e">
        <f t="shared" si="0"/>
        <v>#VALUE!</v>
      </c>
      <c r="AG15" s="58" t="e">
        <f t="shared" si="0"/>
        <v>#VALUE!</v>
      </c>
      <c r="AH15" s="58" t="e">
        <f t="shared" si="0"/>
        <v>#VALUE!</v>
      </c>
      <c r="AI15" s="58" t="e">
        <f t="shared" si="0"/>
        <v>#VALUE!</v>
      </c>
      <c r="AJ15" s="58" t="e">
        <f t="shared" si="0"/>
        <v>#VALUE!</v>
      </c>
      <c r="AK15" s="58"/>
      <c r="AL15" s="58" t="e">
        <f t="shared" si="6"/>
        <v>#VALUE!</v>
      </c>
      <c r="AM15" s="58" t="e">
        <f t="shared" si="1"/>
        <v>#VALUE!</v>
      </c>
      <c r="AN15" s="58" t="e">
        <f t="shared" si="1"/>
        <v>#VALUE!</v>
      </c>
      <c r="AO15" s="58" t="e">
        <f t="shared" si="1"/>
        <v>#VALUE!</v>
      </c>
      <c r="AP15" s="58" t="e">
        <f t="shared" si="1"/>
        <v>#VALUE!</v>
      </c>
      <c r="AQ15" s="58" t="e">
        <f t="shared" si="1"/>
        <v>#VALUE!</v>
      </c>
      <c r="AR15" s="58" t="e">
        <f t="shared" si="1"/>
        <v>#VALUE!</v>
      </c>
      <c r="AS15" s="58" t="e">
        <f t="shared" si="1"/>
        <v>#VALUE!</v>
      </c>
      <c r="AT15" s="58" t="e">
        <f t="shared" si="1"/>
        <v>#VALUE!</v>
      </c>
      <c r="AU15" s="58" t="e">
        <f t="shared" si="1"/>
        <v>#VALUE!</v>
      </c>
      <c r="AV15" s="58" t="e">
        <f t="shared" si="1"/>
        <v>#VALUE!</v>
      </c>
      <c r="AW15" s="58" t="e">
        <f t="shared" si="1"/>
        <v>#VALUE!</v>
      </c>
      <c r="AX15" s="58" t="e">
        <f t="shared" si="1"/>
        <v>#VALUE!</v>
      </c>
      <c r="AY15" s="58" t="e">
        <f t="shared" si="1"/>
        <v>#VALUE!</v>
      </c>
      <c r="AZ15" s="58" t="e">
        <f t="shared" si="1"/>
        <v>#VALUE!</v>
      </c>
      <c r="BA15" s="58"/>
      <c r="BB15" s="58" t="e">
        <f t="shared" si="7"/>
        <v>#VALUE!</v>
      </c>
      <c r="BC15" s="58" t="e">
        <f t="shared" si="2"/>
        <v>#VALUE!</v>
      </c>
      <c r="BD15" s="58" t="e">
        <f t="shared" si="2"/>
        <v>#VALUE!</v>
      </c>
      <c r="BE15" s="58" t="e">
        <f t="shared" si="2"/>
        <v>#VALUE!</v>
      </c>
      <c r="BF15" s="58" t="e">
        <f t="shared" si="2"/>
        <v>#VALUE!</v>
      </c>
      <c r="BG15" s="58" t="e">
        <f t="shared" si="2"/>
        <v>#VALUE!</v>
      </c>
      <c r="BH15" s="58" t="e">
        <f t="shared" si="2"/>
        <v>#VALUE!</v>
      </c>
      <c r="BI15" s="58" t="e">
        <f t="shared" si="2"/>
        <v>#VALUE!</v>
      </c>
      <c r="BJ15" s="58" t="e">
        <f t="shared" si="2"/>
        <v>#VALUE!</v>
      </c>
      <c r="BK15" s="58" t="e">
        <f t="shared" si="2"/>
        <v>#VALUE!</v>
      </c>
      <c r="BL15" s="58" t="e">
        <f t="shared" si="2"/>
        <v>#VALUE!</v>
      </c>
      <c r="BM15" s="58" t="e">
        <f t="shared" si="2"/>
        <v>#VALUE!</v>
      </c>
      <c r="BN15" s="58" t="e">
        <f t="shared" si="2"/>
        <v>#VALUE!</v>
      </c>
      <c r="BO15" s="58" t="e">
        <f t="shared" si="2"/>
        <v>#VALUE!</v>
      </c>
      <c r="BP15" s="58" t="e">
        <f t="shared" si="2"/>
        <v>#VALUE!</v>
      </c>
    </row>
    <row r="16" spans="1:68" ht="15.75" x14ac:dyDescent="0.25">
      <c r="A16" s="36" t="str">
        <f t="shared" si="3"/>
        <v/>
      </c>
      <c r="B16" s="33">
        <v>14</v>
      </c>
      <c r="C16" s="7"/>
      <c r="D16" s="7"/>
      <c r="E16" s="7"/>
      <c r="F16" s="27"/>
      <c r="G16" s="13"/>
      <c r="H16" s="8"/>
      <c r="I16" s="8"/>
      <c r="J16" s="27"/>
      <c r="K16" s="9"/>
      <c r="L16" s="9"/>
      <c r="M16" s="6"/>
      <c r="N16" s="6"/>
      <c r="O16" s="9"/>
      <c r="P16" s="55" t="str">
        <f>IF(OR(AND(('Данные заявки'!$C$8-N(F16))&gt;7398,N(J16)&lt;F16+7304),AND(('Данные заявки'!$C$8-N(F16))&gt;16530,N(J16)&lt;F16+16436),N(J16)&gt;'Данные заявки'!$C$8,N(J16)&lt;N(F16)+5113)," ошибка в дате документа,","")</f>
        <v xml:space="preserve"> ошибка в дате документа,</v>
      </c>
      <c r="Q16" s="56"/>
      <c r="R16" s="56"/>
      <c r="S16" s="56"/>
      <c r="T16" s="56"/>
      <c r="U16" s="57">
        <f t="shared" si="4"/>
        <v>0</v>
      </c>
      <c r="V16" s="58" t="e">
        <f t="shared" si="5"/>
        <v>#VALUE!</v>
      </c>
      <c r="W16" s="58" t="e">
        <f t="shared" si="0"/>
        <v>#VALUE!</v>
      </c>
      <c r="X16" s="58" t="e">
        <f t="shared" si="0"/>
        <v>#VALUE!</v>
      </c>
      <c r="Y16" s="58" t="e">
        <f t="shared" si="0"/>
        <v>#VALUE!</v>
      </c>
      <c r="Z16" s="58" t="e">
        <f t="shared" si="0"/>
        <v>#VALUE!</v>
      </c>
      <c r="AA16" s="58" t="e">
        <f t="shared" si="0"/>
        <v>#VALUE!</v>
      </c>
      <c r="AB16" s="58" t="e">
        <f t="shared" si="0"/>
        <v>#VALUE!</v>
      </c>
      <c r="AC16" s="58" t="e">
        <f t="shared" si="0"/>
        <v>#VALUE!</v>
      </c>
      <c r="AD16" s="58" t="e">
        <f t="shared" si="0"/>
        <v>#VALUE!</v>
      </c>
      <c r="AE16" s="58" t="e">
        <f t="shared" si="0"/>
        <v>#VALUE!</v>
      </c>
      <c r="AF16" s="58" t="e">
        <f t="shared" si="0"/>
        <v>#VALUE!</v>
      </c>
      <c r="AG16" s="58" t="e">
        <f t="shared" si="0"/>
        <v>#VALUE!</v>
      </c>
      <c r="AH16" s="58" t="e">
        <f t="shared" si="0"/>
        <v>#VALUE!</v>
      </c>
      <c r="AI16" s="58" t="e">
        <f t="shared" si="0"/>
        <v>#VALUE!</v>
      </c>
      <c r="AJ16" s="58" t="e">
        <f t="shared" si="0"/>
        <v>#VALUE!</v>
      </c>
      <c r="AK16" s="58"/>
      <c r="AL16" s="58" t="e">
        <f t="shared" si="6"/>
        <v>#VALUE!</v>
      </c>
      <c r="AM16" s="58" t="e">
        <f t="shared" si="1"/>
        <v>#VALUE!</v>
      </c>
      <c r="AN16" s="58" t="e">
        <f t="shared" si="1"/>
        <v>#VALUE!</v>
      </c>
      <c r="AO16" s="58" t="e">
        <f t="shared" si="1"/>
        <v>#VALUE!</v>
      </c>
      <c r="AP16" s="58" t="e">
        <f t="shared" si="1"/>
        <v>#VALUE!</v>
      </c>
      <c r="AQ16" s="58" t="e">
        <f t="shared" si="1"/>
        <v>#VALUE!</v>
      </c>
      <c r="AR16" s="58" t="e">
        <f t="shared" si="1"/>
        <v>#VALUE!</v>
      </c>
      <c r="AS16" s="58" t="e">
        <f t="shared" si="1"/>
        <v>#VALUE!</v>
      </c>
      <c r="AT16" s="58" t="e">
        <f t="shared" si="1"/>
        <v>#VALUE!</v>
      </c>
      <c r="AU16" s="58" t="e">
        <f t="shared" si="1"/>
        <v>#VALUE!</v>
      </c>
      <c r="AV16" s="58" t="e">
        <f t="shared" si="1"/>
        <v>#VALUE!</v>
      </c>
      <c r="AW16" s="58" t="e">
        <f t="shared" si="1"/>
        <v>#VALUE!</v>
      </c>
      <c r="AX16" s="58" t="e">
        <f t="shared" si="1"/>
        <v>#VALUE!</v>
      </c>
      <c r="AY16" s="58" t="e">
        <f t="shared" si="1"/>
        <v>#VALUE!</v>
      </c>
      <c r="AZ16" s="58" t="e">
        <f t="shared" si="1"/>
        <v>#VALUE!</v>
      </c>
      <c r="BA16" s="58"/>
      <c r="BB16" s="58" t="e">
        <f t="shared" si="7"/>
        <v>#VALUE!</v>
      </c>
      <c r="BC16" s="58" t="e">
        <f t="shared" si="2"/>
        <v>#VALUE!</v>
      </c>
      <c r="BD16" s="58" t="e">
        <f t="shared" si="2"/>
        <v>#VALUE!</v>
      </c>
      <c r="BE16" s="58" t="e">
        <f t="shared" si="2"/>
        <v>#VALUE!</v>
      </c>
      <c r="BF16" s="58" t="e">
        <f t="shared" si="2"/>
        <v>#VALUE!</v>
      </c>
      <c r="BG16" s="58" t="e">
        <f t="shared" si="2"/>
        <v>#VALUE!</v>
      </c>
      <c r="BH16" s="58" t="e">
        <f t="shared" si="2"/>
        <v>#VALUE!</v>
      </c>
      <c r="BI16" s="58" t="e">
        <f t="shared" si="2"/>
        <v>#VALUE!</v>
      </c>
      <c r="BJ16" s="58" t="e">
        <f t="shared" si="2"/>
        <v>#VALUE!</v>
      </c>
      <c r="BK16" s="58" t="e">
        <f t="shared" si="2"/>
        <v>#VALUE!</v>
      </c>
      <c r="BL16" s="58" t="e">
        <f t="shared" si="2"/>
        <v>#VALUE!</v>
      </c>
      <c r="BM16" s="58" t="e">
        <f t="shared" si="2"/>
        <v>#VALUE!</v>
      </c>
      <c r="BN16" s="58" t="e">
        <f t="shared" si="2"/>
        <v>#VALUE!</v>
      </c>
      <c r="BO16" s="58" t="e">
        <f t="shared" si="2"/>
        <v>#VALUE!</v>
      </c>
      <c r="BP16" s="58" t="e">
        <f t="shared" si="2"/>
        <v>#VALUE!</v>
      </c>
    </row>
    <row r="17" spans="1:68" ht="15.75" x14ac:dyDescent="0.25">
      <c r="A17" s="36" t="str">
        <f t="shared" si="3"/>
        <v/>
      </c>
      <c r="B17" s="33">
        <v>15</v>
      </c>
      <c r="C17" s="7"/>
      <c r="D17" s="7"/>
      <c r="E17" s="7"/>
      <c r="F17" s="27"/>
      <c r="G17" s="13"/>
      <c r="H17" s="8"/>
      <c r="I17" s="8"/>
      <c r="J17" s="27"/>
      <c r="K17" s="9"/>
      <c r="L17" s="9"/>
      <c r="M17" s="6"/>
      <c r="N17" s="6"/>
      <c r="O17" s="9"/>
      <c r="P17" s="55" t="str">
        <f>IF(OR(AND(('Данные заявки'!$C$8-N(F17))&gt;7398,N(J17)&lt;F17+7304),AND(('Данные заявки'!$C$8-N(F17))&gt;16530,N(J17)&lt;F17+16436),N(J17)&gt;'Данные заявки'!$C$8,N(J17)&lt;N(F17)+5113)," ошибка в дате документа,","")</f>
        <v xml:space="preserve"> ошибка в дате документа,</v>
      </c>
      <c r="Q17" s="56"/>
      <c r="R17" s="56"/>
      <c r="S17" s="56"/>
      <c r="T17" s="56"/>
      <c r="U17" s="57">
        <f t="shared" si="4"/>
        <v>0</v>
      </c>
      <c r="V17" s="58" t="e">
        <f t="shared" si="5"/>
        <v>#VALUE!</v>
      </c>
      <c r="W17" s="58" t="e">
        <f t="shared" si="0"/>
        <v>#VALUE!</v>
      </c>
      <c r="X17" s="58" t="e">
        <f t="shared" si="0"/>
        <v>#VALUE!</v>
      </c>
      <c r="Y17" s="58" t="e">
        <f t="shared" si="0"/>
        <v>#VALUE!</v>
      </c>
      <c r="Z17" s="58" t="e">
        <f t="shared" si="0"/>
        <v>#VALUE!</v>
      </c>
      <c r="AA17" s="58" t="e">
        <f t="shared" si="0"/>
        <v>#VALUE!</v>
      </c>
      <c r="AB17" s="58" t="e">
        <f t="shared" si="0"/>
        <v>#VALUE!</v>
      </c>
      <c r="AC17" s="58" t="e">
        <f t="shared" si="0"/>
        <v>#VALUE!</v>
      </c>
      <c r="AD17" s="58" t="e">
        <f t="shared" si="0"/>
        <v>#VALUE!</v>
      </c>
      <c r="AE17" s="58" t="e">
        <f t="shared" si="0"/>
        <v>#VALUE!</v>
      </c>
      <c r="AF17" s="58" t="e">
        <f t="shared" si="0"/>
        <v>#VALUE!</v>
      </c>
      <c r="AG17" s="58" t="e">
        <f t="shared" si="0"/>
        <v>#VALUE!</v>
      </c>
      <c r="AH17" s="58" t="e">
        <f t="shared" si="0"/>
        <v>#VALUE!</v>
      </c>
      <c r="AI17" s="58" t="e">
        <f t="shared" si="0"/>
        <v>#VALUE!</v>
      </c>
      <c r="AJ17" s="58" t="e">
        <f t="shared" si="0"/>
        <v>#VALUE!</v>
      </c>
      <c r="AK17" s="58"/>
      <c r="AL17" s="58" t="e">
        <f t="shared" si="6"/>
        <v>#VALUE!</v>
      </c>
      <c r="AM17" s="58" t="e">
        <f t="shared" si="1"/>
        <v>#VALUE!</v>
      </c>
      <c r="AN17" s="58" t="e">
        <f t="shared" si="1"/>
        <v>#VALUE!</v>
      </c>
      <c r="AO17" s="58" t="e">
        <f t="shared" si="1"/>
        <v>#VALUE!</v>
      </c>
      <c r="AP17" s="58" t="e">
        <f t="shared" si="1"/>
        <v>#VALUE!</v>
      </c>
      <c r="AQ17" s="58" t="e">
        <f t="shared" si="1"/>
        <v>#VALUE!</v>
      </c>
      <c r="AR17" s="58" t="e">
        <f t="shared" si="1"/>
        <v>#VALUE!</v>
      </c>
      <c r="AS17" s="58" t="e">
        <f t="shared" si="1"/>
        <v>#VALUE!</v>
      </c>
      <c r="AT17" s="58" t="e">
        <f t="shared" si="1"/>
        <v>#VALUE!</v>
      </c>
      <c r="AU17" s="58" t="e">
        <f t="shared" si="1"/>
        <v>#VALUE!</v>
      </c>
      <c r="AV17" s="58" t="e">
        <f t="shared" si="1"/>
        <v>#VALUE!</v>
      </c>
      <c r="AW17" s="58" t="e">
        <f t="shared" si="1"/>
        <v>#VALUE!</v>
      </c>
      <c r="AX17" s="58" t="e">
        <f t="shared" si="1"/>
        <v>#VALUE!</v>
      </c>
      <c r="AY17" s="58" t="e">
        <f t="shared" si="1"/>
        <v>#VALUE!</v>
      </c>
      <c r="AZ17" s="58" t="e">
        <f t="shared" si="1"/>
        <v>#VALUE!</v>
      </c>
      <c r="BA17" s="58"/>
      <c r="BB17" s="58" t="e">
        <f t="shared" si="7"/>
        <v>#VALUE!</v>
      </c>
      <c r="BC17" s="58" t="e">
        <f t="shared" si="2"/>
        <v>#VALUE!</v>
      </c>
      <c r="BD17" s="58" t="e">
        <f t="shared" si="2"/>
        <v>#VALUE!</v>
      </c>
      <c r="BE17" s="58" t="e">
        <f t="shared" si="2"/>
        <v>#VALUE!</v>
      </c>
      <c r="BF17" s="58" t="e">
        <f t="shared" si="2"/>
        <v>#VALUE!</v>
      </c>
      <c r="BG17" s="58" t="e">
        <f t="shared" si="2"/>
        <v>#VALUE!</v>
      </c>
      <c r="BH17" s="58" t="e">
        <f t="shared" si="2"/>
        <v>#VALUE!</v>
      </c>
      <c r="BI17" s="58" t="e">
        <f t="shared" si="2"/>
        <v>#VALUE!</v>
      </c>
      <c r="BJ17" s="58" t="e">
        <f t="shared" si="2"/>
        <v>#VALUE!</v>
      </c>
      <c r="BK17" s="58" t="e">
        <f t="shared" si="2"/>
        <v>#VALUE!</v>
      </c>
      <c r="BL17" s="58" t="e">
        <f t="shared" si="2"/>
        <v>#VALUE!</v>
      </c>
      <c r="BM17" s="58" t="e">
        <f t="shared" si="2"/>
        <v>#VALUE!</v>
      </c>
      <c r="BN17" s="58" t="e">
        <f t="shared" si="2"/>
        <v>#VALUE!</v>
      </c>
      <c r="BO17" s="58" t="e">
        <f t="shared" si="2"/>
        <v>#VALUE!</v>
      </c>
      <c r="BP17" s="58" t="e">
        <f t="shared" si="2"/>
        <v>#VALUE!</v>
      </c>
    </row>
    <row r="18" spans="1:68" ht="15.75" x14ac:dyDescent="0.25">
      <c r="A18" s="36" t="str">
        <f t="shared" si="3"/>
        <v/>
      </c>
      <c r="B18" s="33">
        <v>16</v>
      </c>
      <c r="C18" s="7"/>
      <c r="D18" s="7"/>
      <c r="E18" s="7"/>
      <c r="F18" s="27"/>
      <c r="G18" s="13"/>
      <c r="H18" s="8"/>
      <c r="I18" s="8"/>
      <c r="J18" s="27"/>
      <c r="K18" s="9"/>
      <c r="L18" s="9"/>
      <c r="M18" s="6"/>
      <c r="N18" s="6"/>
      <c r="O18" s="9"/>
      <c r="P18" s="55" t="str">
        <f>IF(OR(AND(('Данные заявки'!$C$8-N(F18))&gt;7398,N(J18)&lt;F18+7304),AND(('Данные заявки'!$C$8-N(F18))&gt;16530,N(J18)&lt;F18+16436),N(J18)&gt;'Данные заявки'!$C$8,N(J18)&lt;N(F18)+5113)," ошибка в дате документа,","")</f>
        <v xml:space="preserve"> ошибка в дате документа,</v>
      </c>
      <c r="Q18" s="56"/>
      <c r="R18" s="56"/>
      <c r="S18" s="56"/>
      <c r="T18" s="56"/>
      <c r="U18" s="57">
        <f t="shared" si="4"/>
        <v>0</v>
      </c>
      <c r="V18" s="58" t="e">
        <f t="shared" si="5"/>
        <v>#VALUE!</v>
      </c>
      <c r="W18" s="58" t="e">
        <f t="shared" si="0"/>
        <v>#VALUE!</v>
      </c>
      <c r="X18" s="58" t="e">
        <f t="shared" si="0"/>
        <v>#VALUE!</v>
      </c>
      <c r="Y18" s="58" t="e">
        <f t="shared" si="0"/>
        <v>#VALUE!</v>
      </c>
      <c r="Z18" s="58" t="e">
        <f t="shared" si="0"/>
        <v>#VALUE!</v>
      </c>
      <c r="AA18" s="58" t="e">
        <f t="shared" si="0"/>
        <v>#VALUE!</v>
      </c>
      <c r="AB18" s="58" t="e">
        <f t="shared" si="0"/>
        <v>#VALUE!</v>
      </c>
      <c r="AC18" s="58" t="e">
        <f t="shared" si="0"/>
        <v>#VALUE!</v>
      </c>
      <c r="AD18" s="58" t="e">
        <f t="shared" si="0"/>
        <v>#VALUE!</v>
      </c>
      <c r="AE18" s="58" t="e">
        <f t="shared" si="0"/>
        <v>#VALUE!</v>
      </c>
      <c r="AF18" s="58" t="e">
        <f t="shared" si="0"/>
        <v>#VALUE!</v>
      </c>
      <c r="AG18" s="58" t="e">
        <f t="shared" si="0"/>
        <v>#VALUE!</v>
      </c>
      <c r="AH18" s="58" t="e">
        <f t="shared" si="0"/>
        <v>#VALUE!</v>
      </c>
      <c r="AI18" s="58" t="e">
        <f t="shared" si="0"/>
        <v>#VALUE!</v>
      </c>
      <c r="AJ18" s="58" t="e">
        <f t="shared" si="0"/>
        <v>#VALUE!</v>
      </c>
      <c r="AK18" s="58"/>
      <c r="AL18" s="58" t="e">
        <f t="shared" si="6"/>
        <v>#VALUE!</v>
      </c>
      <c r="AM18" s="58" t="e">
        <f t="shared" si="1"/>
        <v>#VALUE!</v>
      </c>
      <c r="AN18" s="58" t="e">
        <f t="shared" si="1"/>
        <v>#VALUE!</v>
      </c>
      <c r="AO18" s="58" t="e">
        <f t="shared" si="1"/>
        <v>#VALUE!</v>
      </c>
      <c r="AP18" s="58" t="e">
        <f t="shared" si="1"/>
        <v>#VALUE!</v>
      </c>
      <c r="AQ18" s="58" t="e">
        <f t="shared" si="1"/>
        <v>#VALUE!</v>
      </c>
      <c r="AR18" s="58" t="e">
        <f t="shared" si="1"/>
        <v>#VALUE!</v>
      </c>
      <c r="AS18" s="58" t="e">
        <f t="shared" si="1"/>
        <v>#VALUE!</v>
      </c>
      <c r="AT18" s="58" t="e">
        <f t="shared" si="1"/>
        <v>#VALUE!</v>
      </c>
      <c r="AU18" s="58" t="e">
        <f t="shared" si="1"/>
        <v>#VALUE!</v>
      </c>
      <c r="AV18" s="58" t="e">
        <f t="shared" si="1"/>
        <v>#VALUE!</v>
      </c>
      <c r="AW18" s="58" t="e">
        <f t="shared" si="1"/>
        <v>#VALUE!</v>
      </c>
      <c r="AX18" s="58" t="e">
        <f t="shared" si="1"/>
        <v>#VALUE!</v>
      </c>
      <c r="AY18" s="58" t="e">
        <f t="shared" si="1"/>
        <v>#VALUE!</v>
      </c>
      <c r="AZ18" s="58" t="e">
        <f t="shared" si="1"/>
        <v>#VALUE!</v>
      </c>
      <c r="BA18" s="58"/>
      <c r="BB18" s="58" t="e">
        <f t="shared" si="7"/>
        <v>#VALUE!</v>
      </c>
      <c r="BC18" s="58" t="e">
        <f t="shared" si="2"/>
        <v>#VALUE!</v>
      </c>
      <c r="BD18" s="58" t="e">
        <f t="shared" si="2"/>
        <v>#VALUE!</v>
      </c>
      <c r="BE18" s="58" t="e">
        <f t="shared" si="2"/>
        <v>#VALUE!</v>
      </c>
      <c r="BF18" s="58" t="e">
        <f t="shared" si="2"/>
        <v>#VALUE!</v>
      </c>
      <c r="BG18" s="58" t="e">
        <f t="shared" si="2"/>
        <v>#VALUE!</v>
      </c>
      <c r="BH18" s="58" t="e">
        <f t="shared" si="2"/>
        <v>#VALUE!</v>
      </c>
      <c r="BI18" s="58" t="e">
        <f t="shared" si="2"/>
        <v>#VALUE!</v>
      </c>
      <c r="BJ18" s="58" t="e">
        <f t="shared" si="2"/>
        <v>#VALUE!</v>
      </c>
      <c r="BK18" s="58" t="e">
        <f t="shared" si="2"/>
        <v>#VALUE!</v>
      </c>
      <c r="BL18" s="58" t="e">
        <f t="shared" si="2"/>
        <v>#VALUE!</v>
      </c>
      <c r="BM18" s="58" t="e">
        <f t="shared" si="2"/>
        <v>#VALUE!</v>
      </c>
      <c r="BN18" s="58" t="e">
        <f t="shared" si="2"/>
        <v>#VALUE!</v>
      </c>
      <c r="BO18" s="58" t="e">
        <f t="shared" si="2"/>
        <v>#VALUE!</v>
      </c>
      <c r="BP18" s="58" t="e">
        <f t="shared" si="2"/>
        <v>#VALUE!</v>
      </c>
    </row>
    <row r="19" spans="1:68" ht="15.75" x14ac:dyDescent="0.25">
      <c r="A19" s="36" t="str">
        <f t="shared" si="3"/>
        <v/>
      </c>
      <c r="B19" s="33">
        <v>17</v>
      </c>
      <c r="C19" s="7"/>
      <c r="D19" s="7"/>
      <c r="E19" s="7"/>
      <c r="F19" s="27"/>
      <c r="G19" s="13"/>
      <c r="H19" s="8"/>
      <c r="I19" s="8"/>
      <c r="J19" s="27"/>
      <c r="K19" s="9"/>
      <c r="L19" s="9"/>
      <c r="M19" s="6"/>
      <c r="N19" s="6"/>
      <c r="O19" s="9"/>
      <c r="P19" s="55" t="str">
        <f>IF(OR(AND(('Данные заявки'!$C$8-N(F19))&gt;7398,N(J19)&lt;F19+7304),AND(('Данные заявки'!$C$8-N(F19))&gt;16530,N(J19)&lt;F19+16436),N(J19)&gt;'Данные заявки'!$C$8,N(J19)&lt;N(F19)+5113)," ошибка в дате документа,","")</f>
        <v xml:space="preserve"> ошибка в дате документа,</v>
      </c>
      <c r="Q19" s="56"/>
      <c r="R19" s="56"/>
      <c r="S19" s="56"/>
      <c r="T19" s="56"/>
      <c r="U19" s="57">
        <f t="shared" si="4"/>
        <v>0</v>
      </c>
      <c r="V19" s="58" t="e">
        <f t="shared" si="5"/>
        <v>#VALUE!</v>
      </c>
      <c r="W19" s="58" t="e">
        <f t="shared" si="5"/>
        <v>#VALUE!</v>
      </c>
      <c r="X19" s="58" t="e">
        <f t="shared" si="5"/>
        <v>#VALUE!</v>
      </c>
      <c r="Y19" s="58" t="e">
        <f t="shared" si="5"/>
        <v>#VALUE!</v>
      </c>
      <c r="Z19" s="58" t="e">
        <f t="shared" si="5"/>
        <v>#VALUE!</v>
      </c>
      <c r="AA19" s="58" t="e">
        <f t="shared" si="5"/>
        <v>#VALUE!</v>
      </c>
      <c r="AB19" s="58" t="e">
        <f t="shared" si="5"/>
        <v>#VALUE!</v>
      </c>
      <c r="AC19" s="58" t="e">
        <f t="shared" si="5"/>
        <v>#VALUE!</v>
      </c>
      <c r="AD19" s="58" t="e">
        <f t="shared" si="5"/>
        <v>#VALUE!</v>
      </c>
      <c r="AE19" s="58" t="e">
        <f t="shared" si="5"/>
        <v>#VALUE!</v>
      </c>
      <c r="AF19" s="58" t="e">
        <f t="shared" si="5"/>
        <v>#VALUE!</v>
      </c>
      <c r="AG19" s="58" t="e">
        <f t="shared" si="5"/>
        <v>#VALUE!</v>
      </c>
      <c r="AH19" s="58" t="e">
        <f t="shared" si="5"/>
        <v>#VALUE!</v>
      </c>
      <c r="AI19" s="58" t="e">
        <f t="shared" si="5"/>
        <v>#VALUE!</v>
      </c>
      <c r="AJ19" s="58" t="e">
        <f t="shared" si="5"/>
        <v>#VALUE!</v>
      </c>
      <c r="AK19" s="58"/>
      <c r="AL19" s="58" t="e">
        <f t="shared" si="6"/>
        <v>#VALUE!</v>
      </c>
      <c r="AM19" s="58" t="e">
        <f t="shared" si="6"/>
        <v>#VALUE!</v>
      </c>
      <c r="AN19" s="58" t="e">
        <f t="shared" si="6"/>
        <v>#VALUE!</v>
      </c>
      <c r="AO19" s="58" t="e">
        <f t="shared" si="6"/>
        <v>#VALUE!</v>
      </c>
      <c r="AP19" s="58" t="e">
        <f t="shared" si="6"/>
        <v>#VALUE!</v>
      </c>
      <c r="AQ19" s="58" t="e">
        <f t="shared" si="6"/>
        <v>#VALUE!</v>
      </c>
      <c r="AR19" s="58" t="e">
        <f t="shared" si="6"/>
        <v>#VALUE!</v>
      </c>
      <c r="AS19" s="58" t="e">
        <f t="shared" si="6"/>
        <v>#VALUE!</v>
      </c>
      <c r="AT19" s="58" t="e">
        <f t="shared" si="6"/>
        <v>#VALUE!</v>
      </c>
      <c r="AU19" s="58" t="e">
        <f t="shared" si="6"/>
        <v>#VALUE!</v>
      </c>
      <c r="AV19" s="58" t="e">
        <f t="shared" si="6"/>
        <v>#VALUE!</v>
      </c>
      <c r="AW19" s="58" t="e">
        <f t="shared" si="6"/>
        <v>#VALUE!</v>
      </c>
      <c r="AX19" s="58" t="e">
        <f t="shared" si="6"/>
        <v>#VALUE!</v>
      </c>
      <c r="AY19" s="58" t="e">
        <f t="shared" si="6"/>
        <v>#VALUE!</v>
      </c>
      <c r="AZ19" s="58" t="e">
        <f t="shared" si="6"/>
        <v>#VALUE!</v>
      </c>
      <c r="BA19" s="58"/>
      <c r="BB19" s="58" t="e">
        <f t="shared" si="7"/>
        <v>#VALUE!</v>
      </c>
      <c r="BC19" s="58" t="e">
        <f t="shared" si="7"/>
        <v>#VALUE!</v>
      </c>
      <c r="BD19" s="58" t="e">
        <f t="shared" si="7"/>
        <v>#VALUE!</v>
      </c>
      <c r="BE19" s="58" t="e">
        <f t="shared" si="7"/>
        <v>#VALUE!</v>
      </c>
      <c r="BF19" s="58" t="e">
        <f t="shared" si="7"/>
        <v>#VALUE!</v>
      </c>
      <c r="BG19" s="58" t="e">
        <f t="shared" si="7"/>
        <v>#VALUE!</v>
      </c>
      <c r="BH19" s="58" t="e">
        <f t="shared" si="7"/>
        <v>#VALUE!</v>
      </c>
      <c r="BI19" s="58" t="e">
        <f t="shared" si="7"/>
        <v>#VALUE!</v>
      </c>
      <c r="BJ19" s="58" t="e">
        <f t="shared" si="7"/>
        <v>#VALUE!</v>
      </c>
      <c r="BK19" s="58" t="e">
        <f t="shared" si="7"/>
        <v>#VALUE!</v>
      </c>
      <c r="BL19" s="58" t="e">
        <f t="shared" si="7"/>
        <v>#VALUE!</v>
      </c>
      <c r="BM19" s="58" t="e">
        <f t="shared" si="7"/>
        <v>#VALUE!</v>
      </c>
      <c r="BN19" s="58" t="e">
        <f t="shared" si="7"/>
        <v>#VALUE!</v>
      </c>
      <c r="BO19" s="58" t="e">
        <f t="shared" si="7"/>
        <v>#VALUE!</v>
      </c>
      <c r="BP19" s="58" t="e">
        <f t="shared" si="7"/>
        <v>#VALUE!</v>
      </c>
    </row>
    <row r="20" spans="1:68" ht="15.75" x14ac:dyDescent="0.25">
      <c r="A20" s="36" t="str">
        <f t="shared" si="3"/>
        <v/>
      </c>
      <c r="B20" s="33">
        <v>18</v>
      </c>
      <c r="C20" s="7"/>
      <c r="D20" s="7"/>
      <c r="E20" s="7"/>
      <c r="F20" s="27"/>
      <c r="G20" s="13"/>
      <c r="H20" s="8"/>
      <c r="I20" s="8"/>
      <c r="J20" s="27"/>
      <c r="K20" s="9"/>
      <c r="L20" s="9"/>
      <c r="M20" s="6"/>
      <c r="N20" s="6"/>
      <c r="O20" s="9"/>
      <c r="P20" s="55" t="str">
        <f>IF(OR(AND(('Данные заявки'!$C$8-N(F20))&gt;7398,N(J20)&lt;F20+7304),AND(('Данные заявки'!$C$8-N(F20))&gt;16530,N(J20)&lt;F20+16436),N(J20)&gt;'Данные заявки'!$C$8,N(J20)&lt;N(F20)+5113)," ошибка в дате документа,","")</f>
        <v xml:space="preserve"> ошибка в дате документа,</v>
      </c>
      <c r="Q20" s="56"/>
      <c r="R20" s="56"/>
      <c r="S20" s="56"/>
      <c r="T20" s="56"/>
      <c r="U20" s="57">
        <f t="shared" si="4"/>
        <v>0</v>
      </c>
      <c r="V20" s="58" t="e">
        <f t="shared" si="5"/>
        <v>#VALUE!</v>
      </c>
      <c r="W20" s="58" t="e">
        <f t="shared" si="5"/>
        <v>#VALUE!</v>
      </c>
      <c r="X20" s="58" t="e">
        <f t="shared" si="5"/>
        <v>#VALUE!</v>
      </c>
      <c r="Y20" s="58" t="e">
        <f t="shared" si="5"/>
        <v>#VALUE!</v>
      </c>
      <c r="Z20" s="58" t="e">
        <f t="shared" si="5"/>
        <v>#VALUE!</v>
      </c>
      <c r="AA20" s="58" t="e">
        <f t="shared" si="5"/>
        <v>#VALUE!</v>
      </c>
      <c r="AB20" s="58" t="e">
        <f t="shared" si="5"/>
        <v>#VALUE!</v>
      </c>
      <c r="AC20" s="58" t="e">
        <f t="shared" si="5"/>
        <v>#VALUE!</v>
      </c>
      <c r="AD20" s="58" t="e">
        <f t="shared" si="5"/>
        <v>#VALUE!</v>
      </c>
      <c r="AE20" s="58" t="e">
        <f t="shared" si="5"/>
        <v>#VALUE!</v>
      </c>
      <c r="AF20" s="58" t="e">
        <f t="shared" si="5"/>
        <v>#VALUE!</v>
      </c>
      <c r="AG20" s="58" t="e">
        <f t="shared" si="5"/>
        <v>#VALUE!</v>
      </c>
      <c r="AH20" s="58" t="e">
        <f t="shared" si="5"/>
        <v>#VALUE!</v>
      </c>
      <c r="AI20" s="58" t="e">
        <f t="shared" si="5"/>
        <v>#VALUE!</v>
      </c>
      <c r="AJ20" s="58" t="e">
        <f t="shared" si="5"/>
        <v>#VALUE!</v>
      </c>
      <c r="AK20" s="58"/>
      <c r="AL20" s="58" t="e">
        <f t="shared" si="6"/>
        <v>#VALUE!</v>
      </c>
      <c r="AM20" s="58" t="e">
        <f t="shared" si="6"/>
        <v>#VALUE!</v>
      </c>
      <c r="AN20" s="58" t="e">
        <f t="shared" si="6"/>
        <v>#VALUE!</v>
      </c>
      <c r="AO20" s="58" t="e">
        <f t="shared" si="6"/>
        <v>#VALUE!</v>
      </c>
      <c r="AP20" s="58" t="e">
        <f t="shared" si="6"/>
        <v>#VALUE!</v>
      </c>
      <c r="AQ20" s="58" t="e">
        <f t="shared" si="6"/>
        <v>#VALUE!</v>
      </c>
      <c r="AR20" s="58" t="e">
        <f t="shared" si="6"/>
        <v>#VALUE!</v>
      </c>
      <c r="AS20" s="58" t="e">
        <f t="shared" si="6"/>
        <v>#VALUE!</v>
      </c>
      <c r="AT20" s="58" t="e">
        <f t="shared" si="6"/>
        <v>#VALUE!</v>
      </c>
      <c r="AU20" s="58" t="e">
        <f t="shared" si="6"/>
        <v>#VALUE!</v>
      </c>
      <c r="AV20" s="58" t="e">
        <f t="shared" si="6"/>
        <v>#VALUE!</v>
      </c>
      <c r="AW20" s="58" t="e">
        <f t="shared" si="6"/>
        <v>#VALUE!</v>
      </c>
      <c r="AX20" s="58" t="e">
        <f t="shared" si="6"/>
        <v>#VALUE!</v>
      </c>
      <c r="AY20" s="58" t="e">
        <f t="shared" si="6"/>
        <v>#VALUE!</v>
      </c>
      <c r="AZ20" s="58" t="e">
        <f t="shared" si="6"/>
        <v>#VALUE!</v>
      </c>
      <c r="BA20" s="58"/>
      <c r="BB20" s="58" t="e">
        <f t="shared" si="7"/>
        <v>#VALUE!</v>
      </c>
      <c r="BC20" s="58" t="e">
        <f t="shared" si="7"/>
        <v>#VALUE!</v>
      </c>
      <c r="BD20" s="58" t="e">
        <f t="shared" si="7"/>
        <v>#VALUE!</v>
      </c>
      <c r="BE20" s="58" t="e">
        <f t="shared" si="7"/>
        <v>#VALUE!</v>
      </c>
      <c r="BF20" s="58" t="e">
        <f t="shared" si="7"/>
        <v>#VALUE!</v>
      </c>
      <c r="BG20" s="58" t="e">
        <f t="shared" si="7"/>
        <v>#VALUE!</v>
      </c>
      <c r="BH20" s="58" t="e">
        <f t="shared" si="7"/>
        <v>#VALUE!</v>
      </c>
      <c r="BI20" s="58" t="e">
        <f t="shared" si="7"/>
        <v>#VALUE!</v>
      </c>
      <c r="BJ20" s="58" t="e">
        <f t="shared" si="7"/>
        <v>#VALUE!</v>
      </c>
      <c r="BK20" s="58" t="e">
        <f t="shared" si="7"/>
        <v>#VALUE!</v>
      </c>
      <c r="BL20" s="58" t="e">
        <f t="shared" si="7"/>
        <v>#VALUE!</v>
      </c>
      <c r="BM20" s="58" t="e">
        <f t="shared" si="7"/>
        <v>#VALUE!</v>
      </c>
      <c r="BN20" s="58" t="e">
        <f t="shared" si="7"/>
        <v>#VALUE!</v>
      </c>
      <c r="BO20" s="58" t="e">
        <f t="shared" si="7"/>
        <v>#VALUE!</v>
      </c>
      <c r="BP20" s="58" t="e">
        <f t="shared" si="7"/>
        <v>#VALUE!</v>
      </c>
    </row>
    <row r="21" spans="1:68" ht="15.75" x14ac:dyDescent="0.25">
      <c r="A21" s="36" t="str">
        <f t="shared" si="3"/>
        <v/>
      </c>
      <c r="B21" s="33">
        <v>19</v>
      </c>
      <c r="C21" s="7"/>
      <c r="D21" s="7"/>
      <c r="E21" s="7"/>
      <c r="F21" s="27"/>
      <c r="G21" s="13"/>
      <c r="H21" s="8"/>
      <c r="I21" s="8"/>
      <c r="J21" s="27"/>
      <c r="K21" s="9"/>
      <c r="L21" s="9"/>
      <c r="M21" s="6"/>
      <c r="N21" s="6"/>
      <c r="O21" s="9"/>
      <c r="P21" s="55" t="str">
        <f>IF(OR(AND(('Данные заявки'!$C$8-N(F21))&gt;7398,N(J21)&lt;F21+7304),AND(('Данные заявки'!$C$8-N(F21))&gt;16530,N(J21)&lt;F21+16436),N(J21)&gt;'Данные заявки'!$C$8,N(J21)&lt;N(F21)+5113)," ошибка в дате документа,","")</f>
        <v xml:space="preserve"> ошибка в дате документа,</v>
      </c>
      <c r="Q21" s="56"/>
      <c r="R21" s="56"/>
      <c r="S21" s="56"/>
      <c r="T21" s="56"/>
      <c r="U21" s="57">
        <f t="shared" si="4"/>
        <v>0</v>
      </c>
      <c r="V21" s="58" t="e">
        <f t="shared" si="5"/>
        <v>#VALUE!</v>
      </c>
      <c r="W21" s="58" t="e">
        <f t="shared" si="5"/>
        <v>#VALUE!</v>
      </c>
      <c r="X21" s="58" t="e">
        <f t="shared" si="5"/>
        <v>#VALUE!</v>
      </c>
      <c r="Y21" s="58" t="e">
        <f t="shared" si="5"/>
        <v>#VALUE!</v>
      </c>
      <c r="Z21" s="58" t="e">
        <f t="shared" si="5"/>
        <v>#VALUE!</v>
      </c>
      <c r="AA21" s="58" t="e">
        <f t="shared" si="5"/>
        <v>#VALUE!</v>
      </c>
      <c r="AB21" s="58" t="e">
        <f t="shared" si="5"/>
        <v>#VALUE!</v>
      </c>
      <c r="AC21" s="58" t="e">
        <f t="shared" si="5"/>
        <v>#VALUE!</v>
      </c>
      <c r="AD21" s="58" t="e">
        <f t="shared" si="5"/>
        <v>#VALUE!</v>
      </c>
      <c r="AE21" s="58" t="e">
        <f t="shared" si="5"/>
        <v>#VALUE!</v>
      </c>
      <c r="AF21" s="58" t="e">
        <f t="shared" si="5"/>
        <v>#VALUE!</v>
      </c>
      <c r="AG21" s="58" t="e">
        <f t="shared" si="5"/>
        <v>#VALUE!</v>
      </c>
      <c r="AH21" s="58" t="e">
        <f t="shared" si="5"/>
        <v>#VALUE!</v>
      </c>
      <c r="AI21" s="58" t="e">
        <f t="shared" si="5"/>
        <v>#VALUE!</v>
      </c>
      <c r="AJ21" s="58" t="e">
        <f t="shared" si="5"/>
        <v>#VALUE!</v>
      </c>
      <c r="AK21" s="58"/>
      <c r="AL21" s="58" t="e">
        <f t="shared" si="6"/>
        <v>#VALUE!</v>
      </c>
      <c r="AM21" s="58" t="e">
        <f t="shared" si="6"/>
        <v>#VALUE!</v>
      </c>
      <c r="AN21" s="58" t="e">
        <f t="shared" si="6"/>
        <v>#VALUE!</v>
      </c>
      <c r="AO21" s="58" t="e">
        <f t="shared" si="6"/>
        <v>#VALUE!</v>
      </c>
      <c r="AP21" s="58" t="e">
        <f t="shared" si="6"/>
        <v>#VALUE!</v>
      </c>
      <c r="AQ21" s="58" t="e">
        <f t="shared" si="6"/>
        <v>#VALUE!</v>
      </c>
      <c r="AR21" s="58" t="e">
        <f t="shared" si="6"/>
        <v>#VALUE!</v>
      </c>
      <c r="AS21" s="58" t="e">
        <f t="shared" si="6"/>
        <v>#VALUE!</v>
      </c>
      <c r="AT21" s="58" t="e">
        <f t="shared" si="6"/>
        <v>#VALUE!</v>
      </c>
      <c r="AU21" s="58" t="e">
        <f t="shared" si="6"/>
        <v>#VALUE!</v>
      </c>
      <c r="AV21" s="58" t="e">
        <f t="shared" si="6"/>
        <v>#VALUE!</v>
      </c>
      <c r="AW21" s="58" t="e">
        <f t="shared" si="6"/>
        <v>#VALUE!</v>
      </c>
      <c r="AX21" s="58" t="e">
        <f t="shared" si="6"/>
        <v>#VALUE!</v>
      </c>
      <c r="AY21" s="58" t="e">
        <f t="shared" si="6"/>
        <v>#VALUE!</v>
      </c>
      <c r="AZ21" s="58" t="e">
        <f t="shared" si="6"/>
        <v>#VALUE!</v>
      </c>
      <c r="BA21" s="58"/>
      <c r="BB21" s="58" t="e">
        <f t="shared" si="7"/>
        <v>#VALUE!</v>
      </c>
      <c r="BC21" s="58" t="e">
        <f t="shared" si="7"/>
        <v>#VALUE!</v>
      </c>
      <c r="BD21" s="58" t="e">
        <f t="shared" si="7"/>
        <v>#VALUE!</v>
      </c>
      <c r="BE21" s="58" t="e">
        <f t="shared" si="7"/>
        <v>#VALUE!</v>
      </c>
      <c r="BF21" s="58" t="e">
        <f t="shared" si="7"/>
        <v>#VALUE!</v>
      </c>
      <c r="BG21" s="58" t="e">
        <f t="shared" si="7"/>
        <v>#VALUE!</v>
      </c>
      <c r="BH21" s="58" t="e">
        <f t="shared" si="7"/>
        <v>#VALUE!</v>
      </c>
      <c r="BI21" s="58" t="e">
        <f t="shared" si="7"/>
        <v>#VALUE!</v>
      </c>
      <c r="BJ21" s="58" t="e">
        <f t="shared" si="7"/>
        <v>#VALUE!</v>
      </c>
      <c r="BK21" s="58" t="e">
        <f t="shared" si="7"/>
        <v>#VALUE!</v>
      </c>
      <c r="BL21" s="58" t="e">
        <f t="shared" si="7"/>
        <v>#VALUE!</v>
      </c>
      <c r="BM21" s="58" t="e">
        <f t="shared" si="7"/>
        <v>#VALUE!</v>
      </c>
      <c r="BN21" s="58" t="e">
        <f t="shared" si="7"/>
        <v>#VALUE!</v>
      </c>
      <c r="BO21" s="58" t="e">
        <f t="shared" si="7"/>
        <v>#VALUE!</v>
      </c>
      <c r="BP21" s="58" t="e">
        <f t="shared" si="7"/>
        <v>#VALUE!</v>
      </c>
    </row>
    <row r="22" spans="1:68" ht="15.75" x14ac:dyDescent="0.25">
      <c r="A22" s="36" t="str">
        <f t="shared" si="3"/>
        <v/>
      </c>
      <c r="B22" s="33">
        <v>20</v>
      </c>
      <c r="C22" s="7"/>
      <c r="D22" s="7"/>
      <c r="E22" s="7"/>
      <c r="F22" s="27"/>
      <c r="G22" s="13"/>
      <c r="H22" s="8"/>
      <c r="I22" s="8"/>
      <c r="J22" s="27"/>
      <c r="K22" s="9"/>
      <c r="L22" s="9"/>
      <c r="M22" s="6"/>
      <c r="N22" s="6"/>
      <c r="O22" s="9"/>
      <c r="P22" s="55" t="str">
        <f>IF(OR(AND(('Данные заявки'!$C$8-N(F22))&gt;7398,N(J22)&lt;F22+7304),AND(('Данные заявки'!$C$8-N(F22))&gt;16530,N(J22)&lt;F22+16436),N(J22)&gt;'Данные заявки'!$C$8,N(J22)&lt;N(F22)+5113)," ошибка в дате документа,","")</f>
        <v xml:space="preserve"> ошибка в дате документа,</v>
      </c>
      <c r="Q22" s="56"/>
      <c r="R22" s="56"/>
      <c r="S22" s="56"/>
      <c r="T22" s="56"/>
      <c r="U22" s="57">
        <f t="shared" si="4"/>
        <v>0</v>
      </c>
      <c r="V22" s="58" t="e">
        <f t="shared" si="5"/>
        <v>#VALUE!</v>
      </c>
      <c r="W22" s="58" t="e">
        <f t="shared" si="5"/>
        <v>#VALUE!</v>
      </c>
      <c r="X22" s="58" t="e">
        <f t="shared" si="5"/>
        <v>#VALUE!</v>
      </c>
      <c r="Y22" s="58" t="e">
        <f t="shared" si="5"/>
        <v>#VALUE!</v>
      </c>
      <c r="Z22" s="58" t="e">
        <f t="shared" si="5"/>
        <v>#VALUE!</v>
      </c>
      <c r="AA22" s="58" t="e">
        <f t="shared" si="5"/>
        <v>#VALUE!</v>
      </c>
      <c r="AB22" s="58" t="e">
        <f t="shared" si="5"/>
        <v>#VALUE!</v>
      </c>
      <c r="AC22" s="58" t="e">
        <f t="shared" si="5"/>
        <v>#VALUE!</v>
      </c>
      <c r="AD22" s="58" t="e">
        <f t="shared" si="5"/>
        <v>#VALUE!</v>
      </c>
      <c r="AE22" s="58" t="e">
        <f t="shared" si="5"/>
        <v>#VALUE!</v>
      </c>
      <c r="AF22" s="58" t="e">
        <f t="shared" si="5"/>
        <v>#VALUE!</v>
      </c>
      <c r="AG22" s="58" t="e">
        <f t="shared" si="5"/>
        <v>#VALUE!</v>
      </c>
      <c r="AH22" s="58" t="e">
        <f t="shared" si="5"/>
        <v>#VALUE!</v>
      </c>
      <c r="AI22" s="58" t="e">
        <f t="shared" si="5"/>
        <v>#VALUE!</v>
      </c>
      <c r="AJ22" s="58" t="e">
        <f t="shared" si="5"/>
        <v>#VALUE!</v>
      </c>
      <c r="AK22" s="58"/>
      <c r="AL22" s="58" t="e">
        <f t="shared" si="6"/>
        <v>#VALUE!</v>
      </c>
      <c r="AM22" s="58" t="e">
        <f t="shared" si="6"/>
        <v>#VALUE!</v>
      </c>
      <c r="AN22" s="58" t="e">
        <f t="shared" si="6"/>
        <v>#VALUE!</v>
      </c>
      <c r="AO22" s="58" t="e">
        <f t="shared" si="6"/>
        <v>#VALUE!</v>
      </c>
      <c r="AP22" s="58" t="e">
        <f t="shared" si="6"/>
        <v>#VALUE!</v>
      </c>
      <c r="AQ22" s="58" t="e">
        <f t="shared" si="6"/>
        <v>#VALUE!</v>
      </c>
      <c r="AR22" s="58" t="e">
        <f t="shared" si="6"/>
        <v>#VALUE!</v>
      </c>
      <c r="AS22" s="58" t="e">
        <f t="shared" si="6"/>
        <v>#VALUE!</v>
      </c>
      <c r="AT22" s="58" t="e">
        <f t="shared" si="6"/>
        <v>#VALUE!</v>
      </c>
      <c r="AU22" s="58" t="e">
        <f t="shared" si="6"/>
        <v>#VALUE!</v>
      </c>
      <c r="AV22" s="58" t="e">
        <f t="shared" si="6"/>
        <v>#VALUE!</v>
      </c>
      <c r="AW22" s="58" t="e">
        <f t="shared" si="6"/>
        <v>#VALUE!</v>
      </c>
      <c r="AX22" s="58" t="e">
        <f t="shared" si="6"/>
        <v>#VALUE!</v>
      </c>
      <c r="AY22" s="58" t="e">
        <f t="shared" si="6"/>
        <v>#VALUE!</v>
      </c>
      <c r="AZ22" s="58" t="e">
        <f t="shared" si="6"/>
        <v>#VALUE!</v>
      </c>
      <c r="BA22" s="58"/>
      <c r="BB22" s="58" t="e">
        <f t="shared" si="7"/>
        <v>#VALUE!</v>
      </c>
      <c r="BC22" s="58" t="e">
        <f t="shared" si="7"/>
        <v>#VALUE!</v>
      </c>
      <c r="BD22" s="58" t="e">
        <f t="shared" si="7"/>
        <v>#VALUE!</v>
      </c>
      <c r="BE22" s="58" t="e">
        <f t="shared" si="7"/>
        <v>#VALUE!</v>
      </c>
      <c r="BF22" s="58" t="e">
        <f t="shared" si="7"/>
        <v>#VALUE!</v>
      </c>
      <c r="BG22" s="58" t="e">
        <f t="shared" si="7"/>
        <v>#VALUE!</v>
      </c>
      <c r="BH22" s="58" t="e">
        <f t="shared" si="7"/>
        <v>#VALUE!</v>
      </c>
      <c r="BI22" s="58" t="e">
        <f t="shared" si="7"/>
        <v>#VALUE!</v>
      </c>
      <c r="BJ22" s="58" t="e">
        <f t="shared" si="7"/>
        <v>#VALUE!</v>
      </c>
      <c r="BK22" s="58" t="e">
        <f t="shared" si="7"/>
        <v>#VALUE!</v>
      </c>
      <c r="BL22" s="58" t="e">
        <f t="shared" si="7"/>
        <v>#VALUE!</v>
      </c>
      <c r="BM22" s="58" t="e">
        <f t="shared" si="7"/>
        <v>#VALUE!</v>
      </c>
      <c r="BN22" s="58" t="e">
        <f t="shared" si="7"/>
        <v>#VALUE!</v>
      </c>
      <c r="BO22" s="58" t="e">
        <f t="shared" si="7"/>
        <v>#VALUE!</v>
      </c>
      <c r="BP22" s="58" t="e">
        <f t="shared" si="7"/>
        <v>#VALUE!</v>
      </c>
    </row>
    <row r="24" spans="1:68" x14ac:dyDescent="0.25">
      <c r="F24" s="34"/>
    </row>
    <row r="25" spans="1:68" x14ac:dyDescent="0.25">
      <c r="A25" s="34"/>
    </row>
    <row r="27" spans="1:68" x14ac:dyDescent="0.25">
      <c r="G27" s="73"/>
    </row>
  </sheetData>
  <sheetProtection algorithmName="SHA-512" hashValue="VNH1DsgF4JVHAVivNe97rrkYo6fEYnSQy07MzxZEAg+/5nPIE+WYm7hPSdFVjQLJznJ3BR1le3CSolzfDuZuYw==" saltValue="I/ghd9N49OXCnkRmWuOjZg==" spinCount="100000" sheet="1" objects="1" scenarios="1" formatColumns="0" formatRows="0"/>
  <mergeCells count="1">
    <mergeCell ref="J1:O1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Гражданство" prompt="Только для иностранных граждан" xr:uid="{00000000-0002-0000-0100-000000000000}">
          <x14:formula1>
            <xm:f>Список!$G$2:$G$253</xm:f>
          </x14:formula1>
          <xm:sqref>G3:G22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P42"/>
  <sheetViews>
    <sheetView topLeftCell="B1" zoomScale="85" zoomScaleNormal="85" workbookViewId="0">
      <selection activeCell="Q4" sqref="Q4"/>
    </sheetView>
  </sheetViews>
  <sheetFormatPr defaultRowHeight="15" x14ac:dyDescent="0.25"/>
  <cols>
    <col min="1" max="1" width="7.140625" style="35" customWidth="1"/>
    <col min="2" max="2" width="9.140625" style="35"/>
    <col min="3" max="3" width="32.140625" style="35" customWidth="1"/>
    <col min="4" max="4" width="22.42578125" style="35" customWidth="1"/>
    <col min="5" max="5" width="23.7109375" style="35" customWidth="1"/>
    <col min="6" max="6" width="29" style="35" customWidth="1"/>
    <col min="7" max="7" width="19.28515625" style="35" customWidth="1"/>
    <col min="8" max="8" width="17.28515625" style="35" customWidth="1"/>
    <col min="9" max="9" width="18.28515625" style="35" customWidth="1"/>
    <col min="10" max="10" width="14.5703125" style="35" customWidth="1"/>
    <col min="11" max="11" width="43" style="35" customWidth="1"/>
    <col min="12" max="12" width="16.85546875" style="35" hidden="1" customWidth="1"/>
    <col min="13" max="13" width="25.5703125" style="35" customWidth="1"/>
    <col min="14" max="14" width="15.42578125" style="35" customWidth="1"/>
    <col min="15" max="15" width="17" style="35" customWidth="1"/>
    <col min="16" max="16" width="20.140625" style="35" customWidth="1"/>
    <col min="17" max="16384" width="9.140625" style="35"/>
  </cols>
  <sheetData>
    <row r="1" spans="1:16" ht="59.45" customHeight="1" x14ac:dyDescent="0.25">
      <c r="A1" s="36" t="str">
        <f ca="1">'Данные заявки'!$C$1</f>
        <v>ОШИБКИ В ЗАПОЛНЕНИИ ШАБЛОНА, ЗАЯВКА НЕ БУДЕТ ПРИНЯТА</v>
      </c>
      <c r="C1" s="106" t="s">
        <v>318</v>
      </c>
      <c r="D1" s="106"/>
      <c r="E1" s="106"/>
      <c r="F1" s="106"/>
      <c r="G1" s="107" t="str">
        <f>A3&amp;A4&amp;A5&amp;A6&amp;A7&amp;A8&amp;A9&amp;A10&amp;A11&amp;A12&amp;A13&amp;A14&amp;A15&amp;A16&amp;A17&amp;A18&amp;A19&amp;A20&amp;A21&amp;A22&amp;A23&amp;A24&amp;A25&amp;A26&amp;A27&amp;A28&amp;A29&amp;A30&amp;A31&amp;A32&amp;A33&amp;A34&amp;A35&amp;A36&amp;A37&amp;A38&amp;A39&amp;A40&amp;A41&amp;A42</f>
        <v/>
      </c>
      <c r="H1" s="107"/>
      <c r="I1" s="107"/>
      <c r="J1" s="108"/>
      <c r="K1" s="104" t="s">
        <v>389</v>
      </c>
      <c r="L1" s="105"/>
      <c r="M1" s="49" t="s">
        <v>401</v>
      </c>
      <c r="N1" s="104"/>
      <c r="O1" s="105"/>
      <c r="P1" s="109" t="s">
        <v>681</v>
      </c>
    </row>
    <row r="2" spans="1:16" x14ac:dyDescent="0.25">
      <c r="B2" s="37" t="s">
        <v>14</v>
      </c>
      <c r="C2" s="38" t="s">
        <v>46</v>
      </c>
      <c r="D2" s="38" t="s">
        <v>52</v>
      </c>
      <c r="E2" s="38" t="s">
        <v>47</v>
      </c>
      <c r="F2" s="38" t="s">
        <v>397</v>
      </c>
      <c r="G2" s="38" t="s">
        <v>49</v>
      </c>
      <c r="H2" s="38" t="s">
        <v>50</v>
      </c>
      <c r="I2" s="38" t="s">
        <v>51</v>
      </c>
      <c r="J2" s="38" t="s">
        <v>13</v>
      </c>
      <c r="K2" s="38" t="s">
        <v>375</v>
      </c>
      <c r="L2" s="38" t="s">
        <v>430</v>
      </c>
      <c r="M2" s="38" t="s">
        <v>429</v>
      </c>
      <c r="N2" s="38" t="s">
        <v>427</v>
      </c>
      <c r="O2" s="38" t="s">
        <v>428</v>
      </c>
      <c r="P2" s="110"/>
    </row>
    <row r="3" spans="1:16" x14ac:dyDescent="0.25">
      <c r="A3" s="36" t="str">
        <f>IF(AND(C3&lt;&gt;"",OR(AND(F3&lt;&gt;"",M3&lt;&gt;""),AND(F3="",M3=""),I3="",G3="",H3="",AND(I3&lt;&gt;"Внос",I3&lt;&gt;"Вынос"),NOT(OR(NOT(ISERROR(VLOOKUP(K3,Список!$A:$A,1,0))),K3="")))),"ОШИБКА при заполнении оборудования п."&amp;B3&amp;" "&amp;IF((OR(I3="",AND(I3&lt;&gt;"Внос",I3&lt;&gt;"Вынос")))," не заполнен внос/вынос, ","")&amp;IF(G3=""," не заполнено количество, ","")&amp;IF(AND(F3="",M3="")," не заполнено Серийный номер или причина его отсутствия, ","")&amp;IF(AND(F3&lt;&gt;"",M3&lt;&gt;"")," указать только Серийный номер или причину его отсутствия, ","")&amp;IF(H3=""," не заполнена единица, ","")&amp;IF(OR(NOT(ISERROR(VLOOKUP(K3,Список!$A:$A,1,0))),K3=""),"","выберите помещение из списка, "),"")</f>
        <v/>
      </c>
      <c r="B3" s="39">
        <v>1</v>
      </c>
      <c r="C3" s="7"/>
      <c r="D3" s="7"/>
      <c r="E3" s="7"/>
      <c r="F3" s="8"/>
      <c r="G3" s="76"/>
      <c r="H3" s="29"/>
      <c r="I3" s="72"/>
      <c r="J3" s="7"/>
      <c r="K3" s="13"/>
      <c r="L3" s="83" t="str">
        <f>IF(Оборудование!N3="","",Оборудование!N3&amp;" , "&amp;Оборудование!O3)</f>
        <v/>
      </c>
      <c r="M3" s="71"/>
      <c r="N3" s="84"/>
      <c r="O3" s="84"/>
      <c r="P3" s="96"/>
    </row>
    <row r="4" spans="1:16" x14ac:dyDescent="0.25">
      <c r="A4" s="36" t="str">
        <f>IF(AND(C4&lt;&gt;"",OR(AND(F4&lt;&gt;"",M4&lt;&gt;""),AND(F4="",M4=""),I4="",G4="",H4="",AND(I4&lt;&gt;"Внос",I4&lt;&gt;"Вынос"),NOT(OR(NOT(ISERROR(VLOOKUP(K4,Список!$A:$A,1,0))),K4="")))),"ОШИБКА при заполнении оборудования п."&amp;B4&amp;" "&amp;IF((OR(I4="",AND(I4&lt;&gt;"Внос",I4&lt;&gt;"Вынос")))," не заполнен внос/вынос, ","")&amp;IF(G4=""," не заполнено количество, ","")&amp;IF(AND(F4="",M4="")," не заполнено Серийный номер или причина его отсутствия, ","")&amp;IF(AND(F4&lt;&gt;"",M4&lt;&gt;"")," указать только Серийный номер или причину его отсутствия, ","")&amp;IF(H4=""," не заполнена единица, ","")&amp;IF(OR(NOT(ISERROR(VLOOKUP(K4,Список!$A:$A,1,0))),K4=""),"","выберите помещение из списка, "),"")</f>
        <v/>
      </c>
      <c r="B4" s="39">
        <v>2</v>
      </c>
      <c r="C4" s="7"/>
      <c r="D4" s="7"/>
      <c r="E4" s="7"/>
      <c r="F4" s="8"/>
      <c r="G4" s="77"/>
      <c r="H4" s="29"/>
      <c r="I4" s="72"/>
      <c r="J4" s="7"/>
      <c r="K4" s="13"/>
      <c r="L4" s="83" t="str">
        <f>IF(Оборудование!N4="","",Оборудование!N4&amp;" , "&amp;Оборудование!O4)</f>
        <v/>
      </c>
      <c r="M4" s="71"/>
      <c r="N4" s="84"/>
      <c r="O4" s="84"/>
      <c r="P4" s="96"/>
    </row>
    <row r="5" spans="1:16" x14ac:dyDescent="0.25">
      <c r="A5" s="36" t="str">
        <f>IF(AND(C5&lt;&gt;"",OR(AND(F5&lt;&gt;"",M5&lt;&gt;""),AND(F5="",M5=""),I5="",G5="",H5="",AND(I5&lt;&gt;"Внос",I5&lt;&gt;"Вынос"),NOT(OR(NOT(ISERROR(VLOOKUP(K5,Список!$A:$A,1,0))),K5="")))),"ОШИБКА при заполнении оборудования п."&amp;B5&amp;" "&amp;IF((OR(I5="",AND(I5&lt;&gt;"Внос",I5&lt;&gt;"Вынос")))," не заполнен внос/вынос, ","")&amp;IF(G5=""," не заполнено количество, ","")&amp;IF(AND(F5="",M5="")," не заполнено Серийный номер или причина его отсутствия, ","")&amp;IF(AND(F5&lt;&gt;"",M5&lt;&gt;"")," указать только Серийный номер или причину его отсутствия, ","")&amp;IF(H5=""," не заполнена единица, ","")&amp;IF(OR(NOT(ISERROR(VLOOKUP(K5,Список!$A:$A,1,0))),K5=""),"","выберите помещение из списка, "),"")</f>
        <v/>
      </c>
      <c r="B5" s="39">
        <v>3</v>
      </c>
      <c r="C5" s="7"/>
      <c r="D5" s="7"/>
      <c r="E5" s="7"/>
      <c r="F5" s="8"/>
      <c r="G5" s="77"/>
      <c r="H5" s="29"/>
      <c r="I5" s="72"/>
      <c r="J5" s="7"/>
      <c r="K5" s="13"/>
      <c r="L5" s="83" t="str">
        <f>IF(Оборудование!N5="","",Оборудование!N5&amp;" , "&amp;Оборудование!O5)</f>
        <v/>
      </c>
      <c r="M5" s="71"/>
      <c r="N5" s="84"/>
      <c r="O5" s="84"/>
      <c r="P5" s="96"/>
    </row>
    <row r="6" spans="1:16" x14ac:dyDescent="0.25">
      <c r="A6" s="36" t="str">
        <f>IF(AND(C6&lt;&gt;"",OR(AND(F6&lt;&gt;"",M6&lt;&gt;""),AND(F6="",M6=""),I6="",G6="",H6="",AND(I6&lt;&gt;"Внос",I6&lt;&gt;"Вынос"),NOT(OR(NOT(ISERROR(VLOOKUP(K6,Список!$A:$A,1,0))),K6="")))),"ОШИБКА при заполнении оборудования п."&amp;B6&amp;" "&amp;IF((OR(I6="",AND(I6&lt;&gt;"Внос",I6&lt;&gt;"Вынос")))," не заполнен внос/вынос, ","")&amp;IF(G6=""," не заполнено количество, ","")&amp;IF(AND(F6="",M6="")," не заполнено Серийный номер или причина его отсутствия, ","")&amp;IF(AND(F6&lt;&gt;"",M6&lt;&gt;"")," указать только Серийный номер или причину его отсутствия, ","")&amp;IF(H6=""," не заполнена единица, ","")&amp;IF(OR(NOT(ISERROR(VLOOKUP(K6,Список!$A:$A,1,0))),K6=""),"","выберите помещение из списка, "),"")</f>
        <v/>
      </c>
      <c r="B6" s="39">
        <v>4</v>
      </c>
      <c r="C6" s="7"/>
      <c r="D6" s="7"/>
      <c r="E6" s="7"/>
      <c r="F6" s="8"/>
      <c r="G6" s="77"/>
      <c r="H6" s="29"/>
      <c r="I6" s="72"/>
      <c r="J6" s="7"/>
      <c r="K6" s="13"/>
      <c r="L6" s="83" t="str">
        <f>IF(Оборудование!N6="","",Оборудование!N6&amp;" , "&amp;Оборудование!O6)</f>
        <v/>
      </c>
      <c r="M6" s="71"/>
      <c r="N6" s="84"/>
      <c r="O6" s="84"/>
      <c r="P6" s="96"/>
    </row>
    <row r="7" spans="1:16" x14ac:dyDescent="0.25">
      <c r="A7" s="36" t="str">
        <f>IF(AND(C7&lt;&gt;"",OR(AND(F7&lt;&gt;"",M7&lt;&gt;""),AND(F7="",M7=""),I7="",G7="",H7="",AND(I7&lt;&gt;"Внос",I7&lt;&gt;"Вынос"),NOT(OR(NOT(ISERROR(VLOOKUP(K7,Список!$A:$A,1,0))),K7="")))),"ОШИБКА при заполнении оборудования п."&amp;B7&amp;" "&amp;IF((OR(I7="",AND(I7&lt;&gt;"Внос",I7&lt;&gt;"Вынос")))," не заполнен внос/вынос, ","")&amp;IF(G7=""," не заполнено количество, ","")&amp;IF(AND(F7="",M7="")," не заполнено Серийный номер или причина его отсутствия, ","")&amp;IF(AND(F7&lt;&gt;"",M7&lt;&gt;"")," указать только Серийный номер или причину его отсутствия, ","")&amp;IF(H7=""," не заполнена единица, ","")&amp;IF(OR(NOT(ISERROR(VLOOKUP(K7,Список!$A:$A,1,0))),K7=""),"","выберите помещение из списка, "),"")</f>
        <v/>
      </c>
      <c r="B7" s="39">
        <v>5</v>
      </c>
      <c r="C7" s="7"/>
      <c r="D7" s="7"/>
      <c r="E7" s="7"/>
      <c r="F7" s="8"/>
      <c r="G7" s="77"/>
      <c r="H7" s="29"/>
      <c r="I7" s="72"/>
      <c r="J7" s="7"/>
      <c r="K7" s="13"/>
      <c r="L7" s="83" t="str">
        <f>IF(Оборудование!N7="","",Оборудование!N7&amp;" , "&amp;Оборудование!O7)</f>
        <v/>
      </c>
      <c r="M7" s="71"/>
      <c r="N7" s="84"/>
      <c r="O7" s="84"/>
      <c r="P7" s="96"/>
    </row>
    <row r="8" spans="1:16" x14ac:dyDescent="0.25">
      <c r="A8" s="36" t="str">
        <f>IF(AND(C8&lt;&gt;"",OR(AND(F8&lt;&gt;"",M8&lt;&gt;""),AND(F8="",M8=""),I8="",G8="",H8="",AND(I8&lt;&gt;"Внос",I8&lt;&gt;"Вынос"),NOT(OR(NOT(ISERROR(VLOOKUP(K8,Список!$A:$A,1,0))),K8="")))),"ОШИБКА при заполнении оборудования п."&amp;B8&amp;" "&amp;IF((OR(I8="",AND(I8&lt;&gt;"Внос",I8&lt;&gt;"Вынос")))," не заполнен внос/вынос, ","")&amp;IF(G8=""," не заполнено количество, ","")&amp;IF(AND(F8="",M8="")," не заполнено Серийный номер или причина его отсутствия, ","")&amp;IF(AND(F8&lt;&gt;"",M8&lt;&gt;"")," указать только Серийный номер или причину его отсутствия, ","")&amp;IF(H8=""," не заполнена единица, ","")&amp;IF(OR(NOT(ISERROR(VLOOKUP(K8,Список!$A:$A,1,0))),K8=""),"","выберите помещение из списка, "),"")</f>
        <v/>
      </c>
      <c r="B8" s="39">
        <v>6</v>
      </c>
      <c r="C8" s="7"/>
      <c r="D8" s="7"/>
      <c r="E8" s="7"/>
      <c r="F8" s="8"/>
      <c r="G8" s="77"/>
      <c r="H8" s="29"/>
      <c r="I8" s="72"/>
      <c r="J8" s="7"/>
      <c r="K8" s="13"/>
      <c r="L8" s="83" t="str">
        <f>IF(Оборудование!N8="","",Оборудование!N8&amp;" , "&amp;Оборудование!O8)</f>
        <v/>
      </c>
      <c r="M8" s="71"/>
      <c r="N8" s="84"/>
      <c r="O8" s="84"/>
      <c r="P8" s="96"/>
    </row>
    <row r="9" spans="1:16" x14ac:dyDescent="0.25">
      <c r="A9" s="36" t="str">
        <f>IF(AND(C9&lt;&gt;"",OR(AND(F9&lt;&gt;"",M9&lt;&gt;""),AND(F9="",M9=""),I9="",G9="",H9="",AND(I9&lt;&gt;"Внос",I9&lt;&gt;"Вынос"),NOT(OR(NOT(ISERROR(VLOOKUP(K9,Список!$A:$A,1,0))),K9="")))),"ОШИБКА при заполнении оборудования п."&amp;B9&amp;" "&amp;IF((OR(I9="",AND(I9&lt;&gt;"Внос",I9&lt;&gt;"Вынос")))," не заполнен внос/вынос, ","")&amp;IF(G9=""," не заполнено количество, ","")&amp;IF(AND(F9="",M9="")," не заполнено Серийный номер или причина его отсутствия, ","")&amp;IF(AND(F9&lt;&gt;"",M9&lt;&gt;"")," указать только Серийный номер или причину его отсутствия, ","")&amp;IF(H9=""," не заполнена единица, ","")&amp;IF(OR(NOT(ISERROR(VLOOKUP(K9,Список!$A:$A,1,0))),K9=""),"","выберите помещение из списка, "),"")</f>
        <v/>
      </c>
      <c r="B9" s="39">
        <v>7</v>
      </c>
      <c r="C9" s="7"/>
      <c r="D9" s="7"/>
      <c r="E9" s="7"/>
      <c r="F9" s="8"/>
      <c r="G9" s="77"/>
      <c r="H9" s="29"/>
      <c r="I9" s="72"/>
      <c r="J9" s="7"/>
      <c r="K9" s="13"/>
      <c r="L9" s="83" t="str">
        <f>IF(Оборудование!N9="","",Оборудование!N9&amp;" , "&amp;Оборудование!O9)</f>
        <v/>
      </c>
      <c r="M9" s="71"/>
      <c r="N9" s="84"/>
      <c r="O9" s="84"/>
      <c r="P9" s="96"/>
    </row>
    <row r="10" spans="1:16" x14ac:dyDescent="0.25">
      <c r="A10" s="36" t="str">
        <f>IF(AND(C10&lt;&gt;"",OR(AND(F10&lt;&gt;"",M10&lt;&gt;""),AND(F10="",M10=""),I10="",G10="",H10="",AND(I10&lt;&gt;"Внос",I10&lt;&gt;"Вынос"),NOT(OR(NOT(ISERROR(VLOOKUP(K10,Список!$A:$A,1,0))),K10="")))),"ОШИБКА при заполнении оборудования п."&amp;B10&amp;" "&amp;IF((OR(I10="",AND(I10&lt;&gt;"Внос",I10&lt;&gt;"Вынос")))," не заполнен внос/вынос, ","")&amp;IF(G10=""," не заполнено количество, ","")&amp;IF(AND(F10="",M10="")," не заполнено Серийный номер или причина его отсутствия, ","")&amp;IF(AND(F10&lt;&gt;"",M10&lt;&gt;"")," указать только Серийный номер или причину его отсутствия, ","")&amp;IF(H10=""," не заполнена единица, ","")&amp;IF(OR(NOT(ISERROR(VLOOKUP(K10,Список!$A:$A,1,0))),K10=""),"","выберите помещение из списка, "),"")</f>
        <v/>
      </c>
      <c r="B10" s="39">
        <v>8</v>
      </c>
      <c r="C10" s="7"/>
      <c r="D10" s="7"/>
      <c r="E10" s="7"/>
      <c r="F10" s="8"/>
      <c r="G10" s="77"/>
      <c r="H10" s="29"/>
      <c r="I10" s="72"/>
      <c r="J10" s="7"/>
      <c r="K10" s="13"/>
      <c r="L10" s="83" t="str">
        <f>IF(Оборудование!N10="","",Оборудование!N10&amp;" , "&amp;Оборудование!O10)</f>
        <v/>
      </c>
      <c r="M10" s="71"/>
      <c r="N10" s="84"/>
      <c r="O10" s="84"/>
      <c r="P10" s="96"/>
    </row>
    <row r="11" spans="1:16" x14ac:dyDescent="0.25">
      <c r="A11" s="36" t="str">
        <f>IF(AND(C11&lt;&gt;"",OR(AND(F11&lt;&gt;"",M11&lt;&gt;""),AND(F11="",M11=""),I11="",G11="",H11="",AND(I11&lt;&gt;"Внос",I11&lt;&gt;"Вынос"),NOT(OR(NOT(ISERROR(VLOOKUP(K11,Список!$A:$A,1,0))),K11="")))),"ОШИБКА при заполнении оборудования п."&amp;B11&amp;" "&amp;IF((OR(I11="",AND(I11&lt;&gt;"Внос",I11&lt;&gt;"Вынос")))," не заполнен внос/вынос, ","")&amp;IF(G11=""," не заполнено количество, ","")&amp;IF(AND(F11="",M11="")," не заполнено Серийный номер или причина его отсутствия, ","")&amp;IF(AND(F11&lt;&gt;"",M11&lt;&gt;"")," указать только Серийный номер или причину его отсутствия, ","")&amp;IF(H11=""," не заполнена единица, ","")&amp;IF(OR(NOT(ISERROR(VLOOKUP(K11,Список!$A:$A,1,0))),K11=""),"","выберите помещение из списка, "),"")</f>
        <v/>
      </c>
      <c r="B11" s="39">
        <v>9</v>
      </c>
      <c r="C11" s="7"/>
      <c r="D11" s="7"/>
      <c r="E11" s="7"/>
      <c r="F11" s="8"/>
      <c r="G11" s="77"/>
      <c r="H11" s="29"/>
      <c r="I11" s="72"/>
      <c r="J11" s="7"/>
      <c r="K11" s="13"/>
      <c r="L11" s="83" t="str">
        <f>IF(Оборудование!N11="","",Оборудование!N11&amp;" , "&amp;Оборудование!O11)</f>
        <v/>
      </c>
      <c r="M11" s="71"/>
      <c r="N11" s="84"/>
      <c r="O11" s="84"/>
      <c r="P11" s="96"/>
    </row>
    <row r="12" spans="1:16" x14ac:dyDescent="0.25">
      <c r="A12" s="36" t="str">
        <f>IF(AND(C12&lt;&gt;"",OR(AND(F12&lt;&gt;"",M12&lt;&gt;""),AND(F12="",M12=""),I12="",G12="",H12="",AND(I12&lt;&gt;"Внос",I12&lt;&gt;"Вынос"),NOT(OR(NOT(ISERROR(VLOOKUP(K12,Список!$A:$A,1,0))),K12="")))),"ОШИБКА при заполнении оборудования п."&amp;B12&amp;" "&amp;IF((OR(I12="",AND(I12&lt;&gt;"Внос",I12&lt;&gt;"Вынос")))," не заполнен внос/вынос, ","")&amp;IF(G12=""," не заполнено количество, ","")&amp;IF(AND(F12="",M12="")," не заполнено Серийный номер или причина его отсутствия, ","")&amp;IF(AND(F12&lt;&gt;"",M12&lt;&gt;"")," указать только Серийный номер или причину его отсутствия, ","")&amp;IF(H12=""," не заполнена единица, ","")&amp;IF(OR(NOT(ISERROR(VLOOKUP(K12,Список!$A:$A,1,0))),K12=""),"","выберите помещение из списка, "),"")</f>
        <v/>
      </c>
      <c r="B12" s="39">
        <v>10</v>
      </c>
      <c r="C12" s="7"/>
      <c r="D12" s="7"/>
      <c r="E12" s="7"/>
      <c r="F12" s="8"/>
      <c r="G12" s="77"/>
      <c r="H12" s="29"/>
      <c r="I12" s="72"/>
      <c r="J12" s="7"/>
      <c r="K12" s="13"/>
      <c r="L12" s="83" t="str">
        <f>IF(Оборудование!N12="","",Оборудование!N12&amp;" , "&amp;Оборудование!O12)</f>
        <v/>
      </c>
      <c r="M12" s="71"/>
      <c r="N12" s="84"/>
      <c r="O12" s="84"/>
      <c r="P12" s="96"/>
    </row>
    <row r="13" spans="1:16" x14ac:dyDescent="0.25">
      <c r="A13" s="36" t="str">
        <f>IF(AND(C13&lt;&gt;"",OR(AND(F13&lt;&gt;"",M13&lt;&gt;""),AND(F13="",M13=""),I13="",G13="",H13="",AND(I13&lt;&gt;"Внос",I13&lt;&gt;"Вынос"),NOT(OR(NOT(ISERROR(VLOOKUP(K13,Список!$A:$A,1,0))),K13="")))),"ОШИБКА при заполнении оборудования п."&amp;B13&amp;" "&amp;IF((OR(I13="",AND(I13&lt;&gt;"Внос",I13&lt;&gt;"Вынос")))," не заполнен внос/вынос, ","")&amp;IF(G13=""," не заполнено количество, ","")&amp;IF(AND(F13="",M13="")," не заполнено Серийный номер или причина его отсутствия, ","")&amp;IF(AND(F13&lt;&gt;"",M13&lt;&gt;"")," указать только Серийный номер или причину его отсутствия, ","")&amp;IF(H13=""," не заполнена единица, ","")&amp;IF(OR(NOT(ISERROR(VLOOKUP(K13,Список!$A:$A,1,0))),K13=""),"","выберите помещение из списка, "),"")</f>
        <v/>
      </c>
      <c r="B13" s="39">
        <v>11</v>
      </c>
      <c r="C13" s="7"/>
      <c r="D13" s="7"/>
      <c r="E13" s="7"/>
      <c r="F13" s="8"/>
      <c r="G13" s="77"/>
      <c r="H13" s="29"/>
      <c r="I13" s="72"/>
      <c r="J13" s="7"/>
      <c r="K13" s="13"/>
      <c r="L13" s="83" t="str">
        <f>IF(Оборудование!N13="","",Оборудование!N13&amp;" , "&amp;Оборудование!O13)</f>
        <v/>
      </c>
      <c r="M13" s="71"/>
      <c r="N13" s="84"/>
      <c r="O13" s="84"/>
      <c r="P13" s="96"/>
    </row>
    <row r="14" spans="1:16" x14ac:dyDescent="0.25">
      <c r="A14" s="36" t="str">
        <f>IF(AND(C14&lt;&gt;"",OR(AND(F14&lt;&gt;"",M14&lt;&gt;""),AND(F14="",M14=""),I14="",G14="",H14="",AND(I14&lt;&gt;"Внос",I14&lt;&gt;"Вынос"),NOT(OR(NOT(ISERROR(VLOOKUP(K14,Список!$A:$A,1,0))),K14="")))),"ОШИБКА при заполнении оборудования п."&amp;B14&amp;" "&amp;IF((OR(I14="",AND(I14&lt;&gt;"Внос",I14&lt;&gt;"Вынос")))," не заполнен внос/вынос, ","")&amp;IF(G14=""," не заполнено количество, ","")&amp;IF(AND(F14="",M14="")," не заполнено Серийный номер или причина его отсутствия, ","")&amp;IF(AND(F14&lt;&gt;"",M14&lt;&gt;"")," указать только Серийный номер или причину его отсутствия, ","")&amp;IF(H14=""," не заполнена единица, ","")&amp;IF(OR(NOT(ISERROR(VLOOKUP(K14,Список!$A:$A,1,0))),K14=""),"","выберите помещение из списка, "),"")</f>
        <v/>
      </c>
      <c r="B14" s="39">
        <v>12</v>
      </c>
      <c r="C14" s="7"/>
      <c r="D14" s="7"/>
      <c r="E14" s="7"/>
      <c r="F14" s="8"/>
      <c r="G14" s="77"/>
      <c r="H14" s="29"/>
      <c r="I14" s="72"/>
      <c r="J14" s="7"/>
      <c r="K14" s="13"/>
      <c r="L14" s="83" t="str">
        <f>IF(Оборудование!N14="","",Оборудование!N14&amp;" , "&amp;Оборудование!O14)</f>
        <v/>
      </c>
      <c r="M14" s="71"/>
      <c r="N14" s="84"/>
      <c r="O14" s="84"/>
      <c r="P14" s="96"/>
    </row>
    <row r="15" spans="1:16" x14ac:dyDescent="0.25">
      <c r="A15" s="36" t="str">
        <f>IF(AND(C15&lt;&gt;"",OR(AND(F15&lt;&gt;"",M15&lt;&gt;""),AND(F15="",M15=""),I15="",G15="",H15="",AND(I15&lt;&gt;"Внос",I15&lt;&gt;"Вынос"),NOT(OR(NOT(ISERROR(VLOOKUP(K15,Список!$A:$A,1,0))),K15="")))),"ОШИБКА при заполнении оборудования п."&amp;B15&amp;" "&amp;IF((OR(I15="",AND(I15&lt;&gt;"Внос",I15&lt;&gt;"Вынос")))," не заполнен внос/вынос, ","")&amp;IF(G15=""," не заполнено количество, ","")&amp;IF(AND(F15="",M15="")," не заполнено Серийный номер или причина его отсутствия, ","")&amp;IF(AND(F15&lt;&gt;"",M15&lt;&gt;"")," указать только Серийный номер или причину его отсутствия, ","")&amp;IF(H15=""," не заполнена единица, ","")&amp;IF(OR(NOT(ISERROR(VLOOKUP(K15,Список!$A:$A,1,0))),K15=""),"","выберите помещение из списка, "),"")</f>
        <v/>
      </c>
      <c r="B15" s="39">
        <v>13</v>
      </c>
      <c r="C15" s="7"/>
      <c r="D15" s="7"/>
      <c r="E15" s="7"/>
      <c r="F15" s="8"/>
      <c r="G15" s="77"/>
      <c r="H15" s="29"/>
      <c r="I15" s="72"/>
      <c r="J15" s="7"/>
      <c r="K15" s="13"/>
      <c r="L15" s="83" t="str">
        <f>IF(Оборудование!N15="","",Оборудование!N15&amp;" , "&amp;Оборудование!O15)</f>
        <v/>
      </c>
      <c r="M15" s="71"/>
      <c r="N15" s="84"/>
      <c r="O15" s="84"/>
      <c r="P15" s="96"/>
    </row>
    <row r="16" spans="1:16" x14ac:dyDescent="0.25">
      <c r="A16" s="36" t="str">
        <f>IF(AND(C16&lt;&gt;"",OR(AND(F16&lt;&gt;"",M16&lt;&gt;""),AND(F16="",M16=""),I16="",G16="",H16="",AND(I16&lt;&gt;"Внос",I16&lt;&gt;"Вынос"),NOT(OR(NOT(ISERROR(VLOOKUP(K16,Список!$A:$A,1,0))),K16="")))),"ОШИБКА при заполнении оборудования п."&amp;B16&amp;" "&amp;IF((OR(I16="",AND(I16&lt;&gt;"Внос",I16&lt;&gt;"Вынос")))," не заполнен внос/вынос, ","")&amp;IF(G16=""," не заполнено количество, ","")&amp;IF(AND(F16="",M16="")," не заполнено Серийный номер или причина его отсутствия, ","")&amp;IF(AND(F16&lt;&gt;"",M16&lt;&gt;"")," указать только Серийный номер или причину его отсутствия, ","")&amp;IF(H16=""," не заполнена единица, ","")&amp;IF(OR(NOT(ISERROR(VLOOKUP(K16,Список!$A:$A,1,0))),K16=""),"","выберите помещение из списка, "),"")</f>
        <v/>
      </c>
      <c r="B16" s="39">
        <v>14</v>
      </c>
      <c r="C16" s="7"/>
      <c r="D16" s="7"/>
      <c r="E16" s="7"/>
      <c r="F16" s="8"/>
      <c r="G16" s="77"/>
      <c r="H16" s="29"/>
      <c r="I16" s="72"/>
      <c r="J16" s="7"/>
      <c r="K16" s="13"/>
      <c r="L16" s="83" t="str">
        <f>IF(Оборудование!N16="","",Оборудование!N16&amp;" , "&amp;Оборудование!O16)</f>
        <v/>
      </c>
      <c r="M16" s="71"/>
      <c r="N16" s="84"/>
      <c r="O16" s="84"/>
      <c r="P16" s="96"/>
    </row>
    <row r="17" spans="1:16" x14ac:dyDescent="0.25">
      <c r="A17" s="36" t="str">
        <f>IF(AND(C17&lt;&gt;"",OR(AND(F17&lt;&gt;"",M17&lt;&gt;""),AND(F17="",M17=""),I17="",G17="",H17="",AND(I17&lt;&gt;"Внос",I17&lt;&gt;"Вынос"),NOT(OR(NOT(ISERROR(VLOOKUP(K17,Список!$A:$A,1,0))),K17="")))),"ОШИБКА при заполнении оборудования п."&amp;B17&amp;" "&amp;IF((OR(I17="",AND(I17&lt;&gt;"Внос",I17&lt;&gt;"Вынос")))," не заполнен внос/вынос, ","")&amp;IF(G17=""," не заполнено количество, ","")&amp;IF(AND(F17="",M17="")," не заполнено Серийный номер или причина его отсутствия, ","")&amp;IF(AND(F17&lt;&gt;"",M17&lt;&gt;"")," указать только Серийный номер или причину его отсутствия, ","")&amp;IF(H17=""," не заполнена единица, ","")&amp;IF(OR(NOT(ISERROR(VLOOKUP(K17,Список!$A:$A,1,0))),K17=""),"","выберите помещение из списка, "),"")</f>
        <v/>
      </c>
      <c r="B17" s="39">
        <v>15</v>
      </c>
      <c r="C17" s="7"/>
      <c r="D17" s="7"/>
      <c r="E17" s="7"/>
      <c r="F17" s="8"/>
      <c r="G17" s="77"/>
      <c r="H17" s="29"/>
      <c r="I17" s="72"/>
      <c r="J17" s="7"/>
      <c r="K17" s="13"/>
      <c r="L17" s="83" t="str">
        <f>IF(Оборудование!N17="","",Оборудование!N17&amp;" , "&amp;Оборудование!O17)</f>
        <v/>
      </c>
      <c r="M17" s="71"/>
      <c r="N17" s="84"/>
      <c r="O17" s="84"/>
      <c r="P17" s="96"/>
    </row>
    <row r="18" spans="1:16" x14ac:dyDescent="0.25">
      <c r="A18" s="36" t="str">
        <f>IF(AND(C18&lt;&gt;"",OR(AND(F18&lt;&gt;"",M18&lt;&gt;""),AND(F18="",M18=""),I18="",G18="",H18="",AND(I18&lt;&gt;"Внос",I18&lt;&gt;"Вынос"),NOT(OR(NOT(ISERROR(VLOOKUP(K18,Список!$A:$A,1,0))),K18="")))),"ОШИБКА при заполнении оборудования п."&amp;B18&amp;" "&amp;IF((OR(I18="",AND(I18&lt;&gt;"Внос",I18&lt;&gt;"Вынос")))," не заполнен внос/вынос, ","")&amp;IF(G18=""," не заполнено количество, ","")&amp;IF(AND(F18="",M18="")," не заполнено Серийный номер или причина его отсутствия, ","")&amp;IF(AND(F18&lt;&gt;"",M18&lt;&gt;"")," указать только Серийный номер или причину его отсутствия, ","")&amp;IF(H18=""," не заполнена единица, ","")&amp;IF(OR(NOT(ISERROR(VLOOKUP(K18,Список!$A:$A,1,0))),K18=""),"","выберите помещение из списка, "),"")</f>
        <v/>
      </c>
      <c r="B18" s="39">
        <v>16</v>
      </c>
      <c r="C18" s="7"/>
      <c r="D18" s="7"/>
      <c r="E18" s="7"/>
      <c r="F18" s="8"/>
      <c r="G18" s="77"/>
      <c r="H18" s="29"/>
      <c r="I18" s="72"/>
      <c r="J18" s="7"/>
      <c r="K18" s="13"/>
      <c r="L18" s="83" t="str">
        <f>IF(Оборудование!N18="","",Оборудование!N18&amp;" , "&amp;Оборудование!O18)</f>
        <v/>
      </c>
      <c r="M18" s="71"/>
      <c r="N18" s="84"/>
      <c r="O18" s="84"/>
      <c r="P18" s="96"/>
    </row>
    <row r="19" spans="1:16" x14ac:dyDescent="0.25">
      <c r="A19" s="36" t="str">
        <f>IF(AND(C19&lt;&gt;"",OR(AND(F19&lt;&gt;"",M19&lt;&gt;""),AND(F19="",M19=""),I19="",G19="",H19="",AND(I19&lt;&gt;"Внос",I19&lt;&gt;"Вынос"),NOT(OR(NOT(ISERROR(VLOOKUP(K19,Список!$A:$A,1,0))),K19="")))),"ОШИБКА при заполнении оборудования п."&amp;B19&amp;" "&amp;IF((OR(I19="",AND(I19&lt;&gt;"Внос",I19&lt;&gt;"Вынос")))," не заполнен внос/вынос, ","")&amp;IF(G19=""," не заполнено количество, ","")&amp;IF(AND(F19="",M19="")," не заполнено Серийный номер или причина его отсутствия, ","")&amp;IF(AND(F19&lt;&gt;"",M19&lt;&gt;"")," указать только Серийный номер или причину его отсутствия, ","")&amp;IF(H19=""," не заполнена единица, ","")&amp;IF(OR(NOT(ISERROR(VLOOKUP(K19,Список!$A:$A,1,0))),K19=""),"","выберите помещение из списка, "),"")</f>
        <v/>
      </c>
      <c r="B19" s="39">
        <v>17</v>
      </c>
      <c r="C19" s="7"/>
      <c r="D19" s="7"/>
      <c r="E19" s="7"/>
      <c r="F19" s="8"/>
      <c r="G19" s="77"/>
      <c r="H19" s="29"/>
      <c r="I19" s="72"/>
      <c r="J19" s="7"/>
      <c r="K19" s="13"/>
      <c r="L19" s="83" t="str">
        <f>IF(Оборудование!N19="","",Оборудование!N19&amp;" , "&amp;Оборудование!O19)</f>
        <v/>
      </c>
      <c r="M19" s="71"/>
      <c r="N19" s="84"/>
      <c r="O19" s="84"/>
      <c r="P19" s="96"/>
    </row>
    <row r="20" spans="1:16" x14ac:dyDescent="0.25">
      <c r="A20" s="36" t="str">
        <f>IF(AND(C20&lt;&gt;"",OR(AND(F20&lt;&gt;"",M20&lt;&gt;""),AND(F20="",M20=""),I20="",G20="",H20="",AND(I20&lt;&gt;"Внос",I20&lt;&gt;"Вынос"),NOT(OR(NOT(ISERROR(VLOOKUP(K20,Список!$A:$A,1,0))),K20="")))),"ОШИБКА при заполнении оборудования п."&amp;B20&amp;" "&amp;IF((OR(I20="",AND(I20&lt;&gt;"Внос",I20&lt;&gt;"Вынос")))," не заполнен внос/вынос, ","")&amp;IF(G20=""," не заполнено количество, ","")&amp;IF(AND(F20="",M20="")," не заполнено Серийный номер или причина его отсутствия, ","")&amp;IF(AND(F20&lt;&gt;"",M20&lt;&gt;"")," указать только Серийный номер или причину его отсутствия, ","")&amp;IF(H20=""," не заполнена единица, ","")&amp;IF(OR(NOT(ISERROR(VLOOKUP(K20,Список!$A:$A,1,0))),K20=""),"","выберите помещение из списка, "),"")</f>
        <v/>
      </c>
      <c r="B20" s="39">
        <v>18</v>
      </c>
      <c r="C20" s="7"/>
      <c r="D20" s="7"/>
      <c r="E20" s="7"/>
      <c r="F20" s="8"/>
      <c r="G20" s="77"/>
      <c r="H20" s="29"/>
      <c r="I20" s="72"/>
      <c r="J20" s="7"/>
      <c r="K20" s="13"/>
      <c r="L20" s="83" t="str">
        <f>IF(Оборудование!N20="","",Оборудование!N20&amp;" , "&amp;Оборудование!O20)</f>
        <v/>
      </c>
      <c r="M20" s="71"/>
      <c r="N20" s="84"/>
      <c r="O20" s="84"/>
      <c r="P20" s="96"/>
    </row>
    <row r="21" spans="1:16" x14ac:dyDescent="0.25">
      <c r="A21" s="36" t="str">
        <f>IF(AND(C21&lt;&gt;"",OR(AND(F21&lt;&gt;"",M21&lt;&gt;""),AND(F21="",M21=""),I21="",G21="",H21="",AND(I21&lt;&gt;"Внос",I21&lt;&gt;"Вынос"),NOT(OR(NOT(ISERROR(VLOOKUP(K21,Список!$A:$A,1,0))),K21="")))),"ОШИБКА при заполнении оборудования п."&amp;B21&amp;" "&amp;IF((OR(I21="",AND(I21&lt;&gt;"Внос",I21&lt;&gt;"Вынос")))," не заполнен внос/вынос, ","")&amp;IF(G21=""," не заполнено количество, ","")&amp;IF(AND(F21="",M21="")," не заполнено Серийный номер или причина его отсутствия, ","")&amp;IF(AND(F21&lt;&gt;"",M21&lt;&gt;"")," указать только Серийный номер или причину его отсутствия, ","")&amp;IF(H21=""," не заполнена единица, ","")&amp;IF(OR(NOT(ISERROR(VLOOKUP(K21,Список!$A:$A,1,0))),K21=""),"","выберите помещение из списка, "),"")</f>
        <v/>
      </c>
      <c r="B21" s="39">
        <v>19</v>
      </c>
      <c r="C21" s="7"/>
      <c r="D21" s="7"/>
      <c r="E21" s="7"/>
      <c r="F21" s="8"/>
      <c r="G21" s="77"/>
      <c r="H21" s="29"/>
      <c r="I21" s="72"/>
      <c r="J21" s="75"/>
      <c r="K21" s="13"/>
      <c r="L21" s="83" t="str">
        <f>IF(Оборудование!N21="","",Оборудование!N21&amp;" , "&amp;Оборудование!O21)</f>
        <v/>
      </c>
      <c r="M21" s="71"/>
      <c r="N21" s="84"/>
      <c r="O21" s="84"/>
      <c r="P21" s="96"/>
    </row>
    <row r="22" spans="1:16" x14ac:dyDescent="0.25">
      <c r="A22" s="36" t="str">
        <f>IF(AND(C22&lt;&gt;"",OR(AND(F22&lt;&gt;"",M22&lt;&gt;""),AND(F22="",M22=""),I22="",G22="",H22="",AND(I22&lt;&gt;"Внос",I22&lt;&gt;"Вынос"),NOT(OR(NOT(ISERROR(VLOOKUP(K22,Список!$A:$A,1,0))),K22="")))),"ОШИБКА при заполнении оборудования п."&amp;B22&amp;" "&amp;IF((OR(I22="",AND(I22&lt;&gt;"Внос",I22&lt;&gt;"Вынос")))," не заполнен внос/вынос, ","")&amp;IF(G22=""," не заполнено количество, ","")&amp;IF(AND(F22="",M22="")," не заполнено Серийный номер или причина его отсутствия, ","")&amp;IF(AND(F22&lt;&gt;"",M22&lt;&gt;"")," указать только Серийный номер или причину его отсутствия, ","")&amp;IF(H22=""," не заполнена единица, ","")&amp;IF(OR(NOT(ISERROR(VLOOKUP(K22,Список!$A:$A,1,0))),K22=""),"","выберите помещение из списка, "),"")</f>
        <v/>
      </c>
      <c r="B22" s="39">
        <v>20</v>
      </c>
      <c r="C22" s="7"/>
      <c r="D22" s="7"/>
      <c r="E22" s="7"/>
      <c r="F22" s="8"/>
      <c r="G22" s="77"/>
      <c r="H22" s="29"/>
      <c r="I22" s="72"/>
      <c r="J22" s="7"/>
      <c r="K22" s="13"/>
      <c r="L22" s="83" t="str">
        <f>IF(Оборудование!N22="","",Оборудование!N22&amp;" , "&amp;Оборудование!O22)</f>
        <v/>
      </c>
      <c r="M22" s="71"/>
      <c r="N22" s="84"/>
      <c r="O22" s="84"/>
      <c r="P22" s="96"/>
    </row>
    <row r="23" spans="1:16" x14ac:dyDescent="0.25">
      <c r="A23" s="36" t="str">
        <f>IF(AND(C23&lt;&gt;"",OR(AND(F23&lt;&gt;"",M23&lt;&gt;""),AND(F23="",M23=""),I23="",G23="",H23="",AND(I23&lt;&gt;"Внос",I23&lt;&gt;"Вынос"),NOT(OR(NOT(ISERROR(VLOOKUP(K23,Список!$A:$A,1,0))),K23="")))),"ОШИБКА при заполнении оборудования п."&amp;B23&amp;" "&amp;IF((OR(I23="",AND(I23&lt;&gt;"Внос",I23&lt;&gt;"Вынос")))," не заполнен внос/вынос, ","")&amp;IF(G23=""," не заполнено количество, ","")&amp;IF(AND(F23="",M23="")," не заполнено Серийный номер или причина его отсутствия, ","")&amp;IF(AND(F23&lt;&gt;"",M23&lt;&gt;"")," указать только Серийный номер или причину его отсутствия, ","")&amp;IF(H23=""," не заполнена единица, ","")&amp;IF(OR(NOT(ISERROR(VLOOKUP(K23,Список!$A:$A,1,0))),K23=""),"","выберите помещение из списка, "),"")</f>
        <v/>
      </c>
      <c r="B23" s="39">
        <v>21</v>
      </c>
      <c r="C23" s="7"/>
      <c r="D23" s="7"/>
      <c r="E23" s="7"/>
      <c r="F23" s="8"/>
      <c r="G23" s="77"/>
      <c r="H23" s="29"/>
      <c r="I23" s="72"/>
      <c r="J23" s="7"/>
      <c r="K23" s="13"/>
      <c r="L23" s="83" t="str">
        <f>IF(Оборудование!N23="","",Оборудование!N23&amp;" , "&amp;Оборудование!O23)</f>
        <v/>
      </c>
      <c r="M23" s="71"/>
      <c r="N23" s="84"/>
      <c r="O23" s="84"/>
      <c r="P23" s="96"/>
    </row>
    <row r="24" spans="1:16" x14ac:dyDescent="0.25">
      <c r="A24" s="36" t="str">
        <f>IF(AND(C24&lt;&gt;"",OR(AND(F24&lt;&gt;"",M24&lt;&gt;""),AND(F24="",M24=""),I24="",G24="",H24="",AND(I24&lt;&gt;"Внос",I24&lt;&gt;"Вынос"),NOT(OR(NOT(ISERROR(VLOOKUP(K24,Список!$A:$A,1,0))),K24="")))),"ОШИБКА при заполнении оборудования п."&amp;B24&amp;" "&amp;IF((OR(I24="",AND(I24&lt;&gt;"Внос",I24&lt;&gt;"Вынос")))," не заполнен внос/вынос, ","")&amp;IF(G24=""," не заполнено количество, ","")&amp;IF(AND(F24="",M24="")," не заполнено Серийный номер или причина его отсутствия, ","")&amp;IF(AND(F24&lt;&gt;"",M24&lt;&gt;"")," указать только Серийный номер или причину его отсутствия, ","")&amp;IF(H24=""," не заполнена единица, ","")&amp;IF(OR(NOT(ISERROR(VLOOKUP(K24,Список!$A:$A,1,0))),K24=""),"","выберите помещение из списка, "),"")</f>
        <v/>
      </c>
      <c r="B24" s="39">
        <v>22</v>
      </c>
      <c r="C24" s="7"/>
      <c r="D24" s="7"/>
      <c r="E24" s="7"/>
      <c r="F24" s="8"/>
      <c r="G24" s="77"/>
      <c r="H24" s="29"/>
      <c r="I24" s="72"/>
      <c r="J24" s="7"/>
      <c r="K24" s="13"/>
      <c r="L24" s="83" t="str">
        <f>IF(Оборудование!N24="","",Оборудование!N24&amp;" , "&amp;Оборудование!O24)</f>
        <v/>
      </c>
      <c r="M24" s="71"/>
      <c r="N24" s="84"/>
      <c r="O24" s="84"/>
      <c r="P24" s="96"/>
    </row>
    <row r="25" spans="1:16" x14ac:dyDescent="0.25">
      <c r="A25" s="36" t="str">
        <f>IF(AND(C25&lt;&gt;"",OR(AND(F25&lt;&gt;"",M25&lt;&gt;""),AND(F25="",M25=""),I25="",G25="",H25="",AND(I25&lt;&gt;"Внос",I25&lt;&gt;"Вынос"),NOT(OR(NOT(ISERROR(VLOOKUP(K25,Список!$A:$A,1,0))),K25="")))),"ОШИБКА при заполнении оборудования п."&amp;B25&amp;" "&amp;IF((OR(I25="",AND(I25&lt;&gt;"Внос",I25&lt;&gt;"Вынос")))," не заполнен внос/вынос, ","")&amp;IF(G25=""," не заполнено количество, ","")&amp;IF(AND(F25="",M25="")," не заполнено Серийный номер или причина его отсутствия, ","")&amp;IF(AND(F25&lt;&gt;"",M25&lt;&gt;"")," указать только Серийный номер или причину его отсутствия, ","")&amp;IF(H25=""," не заполнена единица, ","")&amp;IF(OR(NOT(ISERROR(VLOOKUP(K25,Список!$A:$A,1,0))),K25=""),"","выберите помещение из списка, "),"")</f>
        <v/>
      </c>
      <c r="B25" s="39">
        <v>23</v>
      </c>
      <c r="C25" s="7"/>
      <c r="D25" s="7"/>
      <c r="E25" s="7"/>
      <c r="F25" s="8"/>
      <c r="G25" s="77"/>
      <c r="H25" s="29"/>
      <c r="I25" s="72"/>
      <c r="J25" s="7"/>
      <c r="K25" s="13"/>
      <c r="L25" s="83" t="str">
        <f>IF(Оборудование!N25="","",Оборудование!N25&amp;" , "&amp;Оборудование!O25)</f>
        <v/>
      </c>
      <c r="M25" s="71"/>
      <c r="N25" s="84"/>
      <c r="O25" s="84"/>
      <c r="P25" s="96"/>
    </row>
    <row r="26" spans="1:16" x14ac:dyDescent="0.25">
      <c r="A26" s="36" t="str">
        <f>IF(AND(C26&lt;&gt;"",OR(AND(F26&lt;&gt;"",M26&lt;&gt;""),AND(F26="",M26=""),I26="",G26="",H26="",AND(I26&lt;&gt;"Внос",I26&lt;&gt;"Вынос"),NOT(OR(NOT(ISERROR(VLOOKUP(K26,Список!$A:$A,1,0))),K26="")))),"ОШИБКА при заполнении оборудования п."&amp;B26&amp;" "&amp;IF((OR(I26="",AND(I26&lt;&gt;"Внос",I26&lt;&gt;"Вынос")))," не заполнен внос/вынос, ","")&amp;IF(G26=""," не заполнено количество, ","")&amp;IF(AND(F26="",M26="")," не заполнено Серийный номер или причина его отсутствия, ","")&amp;IF(AND(F26&lt;&gt;"",M26&lt;&gt;"")," указать только Серийный номер или причину его отсутствия, ","")&amp;IF(H26=""," не заполнена единица, ","")&amp;IF(OR(NOT(ISERROR(VLOOKUP(K26,Список!$A:$A,1,0))),K26=""),"","выберите помещение из списка, "),"")</f>
        <v/>
      </c>
      <c r="B26" s="39">
        <v>24</v>
      </c>
      <c r="C26" s="7"/>
      <c r="D26" s="7"/>
      <c r="E26" s="7"/>
      <c r="F26" s="8"/>
      <c r="G26" s="77"/>
      <c r="H26" s="29"/>
      <c r="I26" s="72"/>
      <c r="J26" s="7"/>
      <c r="K26" s="13"/>
      <c r="L26" s="83" t="str">
        <f>IF(Оборудование!N26="","",Оборудование!N26&amp;" , "&amp;Оборудование!O26)</f>
        <v/>
      </c>
      <c r="M26" s="71"/>
      <c r="N26" s="84"/>
      <c r="O26" s="84"/>
      <c r="P26" s="96"/>
    </row>
    <row r="27" spans="1:16" x14ac:dyDescent="0.25">
      <c r="A27" s="36" t="str">
        <f>IF(AND(C27&lt;&gt;"",OR(AND(F27&lt;&gt;"",M27&lt;&gt;""),AND(F27="",M27=""),I27="",G27="",H27="",AND(I27&lt;&gt;"Внос",I27&lt;&gt;"Вынос"),NOT(OR(NOT(ISERROR(VLOOKUP(K27,Список!$A:$A,1,0))),K27="")))),"ОШИБКА при заполнении оборудования п."&amp;B27&amp;" "&amp;IF((OR(I27="",AND(I27&lt;&gt;"Внос",I27&lt;&gt;"Вынос")))," не заполнен внос/вынос, ","")&amp;IF(G27=""," не заполнено количество, ","")&amp;IF(AND(F27="",M27="")," не заполнено Серийный номер или причина его отсутствия, ","")&amp;IF(AND(F27&lt;&gt;"",M27&lt;&gt;"")," указать только Серийный номер или причину его отсутствия, ","")&amp;IF(H27=""," не заполнена единица, ","")&amp;IF(OR(NOT(ISERROR(VLOOKUP(K27,Список!$A:$A,1,0))),K27=""),"","выберите помещение из списка, "),"")</f>
        <v/>
      </c>
      <c r="B27" s="39">
        <v>25</v>
      </c>
      <c r="C27" s="7"/>
      <c r="D27" s="7"/>
      <c r="E27" s="7"/>
      <c r="F27" s="8"/>
      <c r="G27" s="77"/>
      <c r="H27" s="29"/>
      <c r="I27" s="72"/>
      <c r="J27" s="7"/>
      <c r="K27" s="13"/>
      <c r="L27" s="83" t="str">
        <f>IF(Оборудование!N27="","",Оборудование!N27&amp;" , "&amp;Оборудование!O27)</f>
        <v/>
      </c>
      <c r="M27" s="71"/>
      <c r="N27" s="84"/>
      <c r="O27" s="84"/>
      <c r="P27" s="96"/>
    </row>
    <row r="28" spans="1:16" x14ac:dyDescent="0.25">
      <c r="A28" s="36" t="str">
        <f>IF(AND(C28&lt;&gt;"",OR(AND(F28&lt;&gt;"",M28&lt;&gt;""),AND(F28="",M28=""),I28="",G28="",H28="",AND(I28&lt;&gt;"Внос",I28&lt;&gt;"Вынос"),NOT(OR(NOT(ISERROR(VLOOKUP(K28,Список!$A:$A,1,0))),K28="")))),"ОШИБКА при заполнении оборудования п."&amp;B28&amp;" "&amp;IF((OR(I28="",AND(I28&lt;&gt;"Внос",I28&lt;&gt;"Вынос")))," не заполнен внос/вынос, ","")&amp;IF(G28=""," не заполнено количество, ","")&amp;IF(AND(F28="",M28="")," не заполнено Серийный номер или причина его отсутствия, ","")&amp;IF(AND(F28&lt;&gt;"",M28&lt;&gt;"")," указать только Серийный номер или причину его отсутствия, ","")&amp;IF(H28=""," не заполнена единица, ","")&amp;IF(OR(NOT(ISERROR(VLOOKUP(K28,Список!$A:$A,1,0))),K28=""),"","выберите помещение из списка, "),"")</f>
        <v/>
      </c>
      <c r="B28" s="39">
        <v>26</v>
      </c>
      <c r="C28" s="7"/>
      <c r="D28" s="7"/>
      <c r="E28" s="7"/>
      <c r="F28" s="8"/>
      <c r="G28" s="77"/>
      <c r="H28" s="29"/>
      <c r="I28" s="72"/>
      <c r="J28" s="7"/>
      <c r="K28" s="13"/>
      <c r="L28" s="83" t="str">
        <f>IF(Оборудование!N28="","",Оборудование!N28&amp;" , "&amp;Оборудование!O28)</f>
        <v/>
      </c>
      <c r="M28" s="71"/>
      <c r="N28" s="84"/>
      <c r="O28" s="84"/>
      <c r="P28" s="96"/>
    </row>
    <row r="29" spans="1:16" x14ac:dyDescent="0.25">
      <c r="A29" s="36" t="str">
        <f>IF(AND(C29&lt;&gt;"",OR(AND(F29&lt;&gt;"",M29&lt;&gt;""),AND(F29="",M29=""),I29="",G29="",H29="",AND(I29&lt;&gt;"Внос",I29&lt;&gt;"Вынос"),NOT(OR(NOT(ISERROR(VLOOKUP(K29,Список!$A:$A,1,0))),K29="")))),"ОШИБКА при заполнении оборудования п."&amp;B29&amp;" "&amp;IF((OR(I29="",AND(I29&lt;&gt;"Внос",I29&lt;&gt;"Вынос")))," не заполнен внос/вынос, ","")&amp;IF(G29=""," не заполнено количество, ","")&amp;IF(AND(F29="",M29="")," не заполнено Серийный номер или причина его отсутствия, ","")&amp;IF(AND(F29&lt;&gt;"",M29&lt;&gt;"")," указать только Серийный номер или причину его отсутствия, ","")&amp;IF(H29=""," не заполнена единица, ","")&amp;IF(OR(NOT(ISERROR(VLOOKUP(K29,Список!$A:$A,1,0))),K29=""),"","выберите помещение из списка, "),"")</f>
        <v/>
      </c>
      <c r="B29" s="39">
        <v>27</v>
      </c>
      <c r="C29" s="7"/>
      <c r="D29" s="7"/>
      <c r="E29" s="7"/>
      <c r="F29" s="8"/>
      <c r="G29" s="77"/>
      <c r="H29" s="29"/>
      <c r="I29" s="72"/>
      <c r="J29" s="7"/>
      <c r="K29" s="13"/>
      <c r="L29" s="83" t="str">
        <f>IF(Оборудование!N29="","",Оборудование!N29&amp;" , "&amp;Оборудование!O29)</f>
        <v/>
      </c>
      <c r="M29" s="71"/>
      <c r="N29" s="84"/>
      <c r="O29" s="84"/>
      <c r="P29" s="96"/>
    </row>
    <row r="30" spans="1:16" x14ac:dyDescent="0.25">
      <c r="A30" s="36" t="str">
        <f>IF(AND(C30&lt;&gt;"",OR(AND(F30&lt;&gt;"",M30&lt;&gt;""),AND(F30="",M30=""),I30="",G30="",H30="",AND(I30&lt;&gt;"Внос",I30&lt;&gt;"Вынос"),NOT(OR(NOT(ISERROR(VLOOKUP(K30,Список!$A:$A,1,0))),K30="")))),"ОШИБКА при заполнении оборудования п."&amp;B30&amp;" "&amp;IF((OR(I30="",AND(I30&lt;&gt;"Внос",I30&lt;&gt;"Вынос")))," не заполнен внос/вынос, ","")&amp;IF(G30=""," не заполнено количество, ","")&amp;IF(AND(F30="",M30="")," не заполнено Серийный номер или причина его отсутствия, ","")&amp;IF(AND(F30&lt;&gt;"",M30&lt;&gt;"")," указать только Серийный номер или причину его отсутствия, ","")&amp;IF(H30=""," не заполнена единица, ","")&amp;IF(OR(NOT(ISERROR(VLOOKUP(K30,Список!$A:$A,1,0))),K30=""),"","выберите помещение из списка, "),"")</f>
        <v/>
      </c>
      <c r="B30" s="39">
        <v>28</v>
      </c>
      <c r="C30" s="7"/>
      <c r="D30" s="7"/>
      <c r="E30" s="7"/>
      <c r="F30" s="8"/>
      <c r="G30" s="77"/>
      <c r="H30" s="29"/>
      <c r="I30" s="72"/>
      <c r="J30" s="7"/>
      <c r="K30" s="13"/>
      <c r="L30" s="83" t="str">
        <f>IF(Оборудование!N30="","",Оборудование!N30&amp;" , "&amp;Оборудование!O30)</f>
        <v/>
      </c>
      <c r="M30" s="71"/>
      <c r="N30" s="84"/>
      <c r="O30" s="84"/>
      <c r="P30" s="96"/>
    </row>
    <row r="31" spans="1:16" x14ac:dyDescent="0.25">
      <c r="A31" s="36" t="str">
        <f>IF(AND(C31&lt;&gt;"",OR(AND(F31&lt;&gt;"",M31&lt;&gt;""),AND(F31="",M31=""),I31="",G31="",H31="",AND(I31&lt;&gt;"Внос",I31&lt;&gt;"Вынос"),NOT(OR(NOT(ISERROR(VLOOKUP(K31,Список!$A:$A,1,0))),K31="")))),"ОШИБКА при заполнении оборудования п."&amp;B31&amp;" "&amp;IF((OR(I31="",AND(I31&lt;&gt;"Внос",I31&lt;&gt;"Вынос")))," не заполнен внос/вынос, ","")&amp;IF(G31=""," не заполнено количество, ","")&amp;IF(AND(F31="",M31="")," не заполнено Серийный номер или причина его отсутствия, ","")&amp;IF(AND(F31&lt;&gt;"",M31&lt;&gt;"")," указать только Серийный номер или причину его отсутствия, ","")&amp;IF(H31=""," не заполнена единица, ","")&amp;IF(OR(NOT(ISERROR(VLOOKUP(K31,Список!$A:$A,1,0))),K31=""),"","выберите помещение из списка, "),"")</f>
        <v/>
      </c>
      <c r="B31" s="39">
        <v>29</v>
      </c>
      <c r="C31" s="7"/>
      <c r="D31" s="7"/>
      <c r="E31" s="7"/>
      <c r="F31" s="8"/>
      <c r="G31" s="77"/>
      <c r="H31" s="29"/>
      <c r="I31" s="72"/>
      <c r="J31" s="7"/>
      <c r="K31" s="13"/>
      <c r="L31" s="83" t="str">
        <f>IF(Оборудование!N31="","",Оборудование!N31&amp;" , "&amp;Оборудование!O31)</f>
        <v/>
      </c>
      <c r="M31" s="71"/>
      <c r="N31" s="84"/>
      <c r="O31" s="84"/>
      <c r="P31" s="96"/>
    </row>
    <row r="32" spans="1:16" x14ac:dyDescent="0.25">
      <c r="A32" s="36" t="str">
        <f>IF(AND(C32&lt;&gt;"",OR(AND(F32&lt;&gt;"",M32&lt;&gt;""),AND(F32="",M32=""),I32="",G32="",H32="",AND(I32&lt;&gt;"Внос",I32&lt;&gt;"Вынос"),NOT(OR(NOT(ISERROR(VLOOKUP(K32,Список!$A:$A,1,0))),K32="")))),"ОШИБКА при заполнении оборудования п."&amp;B32&amp;" "&amp;IF((OR(I32="",AND(I32&lt;&gt;"Внос",I32&lt;&gt;"Вынос")))," не заполнен внос/вынос, ","")&amp;IF(G32=""," не заполнено количество, ","")&amp;IF(AND(F32="",M32="")," не заполнено Серийный номер или причина его отсутствия, ","")&amp;IF(AND(F32&lt;&gt;"",M32&lt;&gt;"")," указать только Серийный номер или причину его отсутствия, ","")&amp;IF(H32=""," не заполнена единица, ","")&amp;IF(OR(NOT(ISERROR(VLOOKUP(K32,Список!$A:$A,1,0))),K32=""),"","выберите помещение из списка, "),"")</f>
        <v/>
      </c>
      <c r="B32" s="39">
        <v>30</v>
      </c>
      <c r="C32" s="7"/>
      <c r="D32" s="7"/>
      <c r="E32" s="7"/>
      <c r="F32" s="8"/>
      <c r="G32" s="77"/>
      <c r="H32" s="29"/>
      <c r="I32" s="72"/>
      <c r="J32" s="7"/>
      <c r="K32" s="13"/>
      <c r="L32" s="83" t="str">
        <f>IF(Оборудование!N32="","",Оборудование!N32&amp;" , "&amp;Оборудование!O32)</f>
        <v/>
      </c>
      <c r="M32" s="71"/>
      <c r="N32" s="84"/>
      <c r="O32" s="84"/>
      <c r="P32" s="96"/>
    </row>
    <row r="33" spans="1:16" x14ac:dyDescent="0.25">
      <c r="A33" s="36" t="str">
        <f>IF(AND(C33&lt;&gt;"",OR(AND(F33&lt;&gt;"",M33&lt;&gt;""),AND(F33="",M33=""),I33="",G33="",H33="",AND(I33&lt;&gt;"Внос",I33&lt;&gt;"Вынос"),NOT(OR(NOT(ISERROR(VLOOKUP(K33,Список!$A:$A,1,0))),K33="")))),"ОШИБКА при заполнении оборудования п."&amp;B33&amp;" "&amp;IF((OR(I33="",AND(I33&lt;&gt;"Внос",I33&lt;&gt;"Вынос")))," не заполнен внос/вынос, ","")&amp;IF(G33=""," не заполнено количество, ","")&amp;IF(AND(F33="",M33="")," не заполнено Серийный номер или причина его отсутствия, ","")&amp;IF(AND(F33&lt;&gt;"",M33&lt;&gt;"")," указать только Серийный номер или причину его отсутствия, ","")&amp;IF(H33=""," не заполнена единица, ","")&amp;IF(OR(NOT(ISERROR(VLOOKUP(K33,Список!$A:$A,1,0))),K33=""),"","выберите помещение из списка, "),"")</f>
        <v/>
      </c>
      <c r="B33" s="39">
        <v>31</v>
      </c>
      <c r="C33" s="7"/>
      <c r="D33" s="7"/>
      <c r="E33" s="7"/>
      <c r="F33" s="8"/>
      <c r="G33" s="77"/>
      <c r="H33" s="29"/>
      <c r="I33" s="72"/>
      <c r="J33" s="7"/>
      <c r="K33" s="13"/>
      <c r="L33" s="83" t="str">
        <f>IF(Оборудование!N33="","",Оборудование!N33&amp;" , "&amp;Оборудование!O33)</f>
        <v/>
      </c>
      <c r="M33" s="71"/>
      <c r="N33" s="84"/>
      <c r="O33" s="84"/>
      <c r="P33" s="96"/>
    </row>
    <row r="34" spans="1:16" x14ac:dyDescent="0.25">
      <c r="A34" s="36" t="str">
        <f>IF(AND(C34&lt;&gt;"",OR(AND(F34&lt;&gt;"",M34&lt;&gt;""),AND(F34="",M34=""),I34="",G34="",H34="",AND(I34&lt;&gt;"Внос",I34&lt;&gt;"Вынос"),NOT(OR(NOT(ISERROR(VLOOKUP(K34,Список!$A:$A,1,0))),K34="")))),"ОШИБКА при заполнении оборудования п."&amp;B34&amp;" "&amp;IF((OR(I34="",AND(I34&lt;&gt;"Внос",I34&lt;&gt;"Вынос")))," не заполнен внос/вынос, ","")&amp;IF(G34=""," не заполнено количество, ","")&amp;IF(AND(F34="",M34="")," не заполнено Серийный номер или причина его отсутствия, ","")&amp;IF(AND(F34&lt;&gt;"",M34&lt;&gt;"")," указать только Серийный номер или причину его отсутствия, ","")&amp;IF(H34=""," не заполнена единица, ","")&amp;IF(OR(NOT(ISERROR(VLOOKUP(K34,Список!$A:$A,1,0))),K34=""),"","выберите помещение из списка, "),"")</f>
        <v/>
      </c>
      <c r="B34" s="39">
        <v>32</v>
      </c>
      <c r="C34" s="7"/>
      <c r="D34" s="7"/>
      <c r="E34" s="7"/>
      <c r="F34" s="8"/>
      <c r="G34" s="77"/>
      <c r="H34" s="29"/>
      <c r="I34" s="72"/>
      <c r="J34" s="7"/>
      <c r="K34" s="13"/>
      <c r="L34" s="83" t="str">
        <f>IF(Оборудование!N34="","",Оборудование!N34&amp;" , "&amp;Оборудование!O34)</f>
        <v/>
      </c>
      <c r="M34" s="71"/>
      <c r="N34" s="84"/>
      <c r="O34" s="84"/>
      <c r="P34" s="96"/>
    </row>
    <row r="35" spans="1:16" x14ac:dyDescent="0.25">
      <c r="A35" s="36" t="str">
        <f>IF(AND(C35&lt;&gt;"",OR(AND(F35&lt;&gt;"",M35&lt;&gt;""),AND(F35="",M35=""),I35="",G35="",H35="",AND(I35&lt;&gt;"Внос",I35&lt;&gt;"Вынос"),NOT(OR(NOT(ISERROR(VLOOKUP(K35,Список!$A:$A,1,0))),K35="")))),"ОШИБКА при заполнении оборудования п."&amp;B35&amp;" "&amp;IF((OR(I35="",AND(I35&lt;&gt;"Внос",I35&lt;&gt;"Вынос")))," не заполнен внос/вынос, ","")&amp;IF(G35=""," не заполнено количество, ","")&amp;IF(AND(F35="",M35="")," не заполнено Серийный номер или причина его отсутствия, ","")&amp;IF(AND(F35&lt;&gt;"",M35&lt;&gt;"")," указать только Серийный номер или причину его отсутствия, ","")&amp;IF(H35=""," не заполнена единица, ","")&amp;IF(OR(NOT(ISERROR(VLOOKUP(K35,Список!$A:$A,1,0))),K35=""),"","выберите помещение из списка, "),"")</f>
        <v/>
      </c>
      <c r="B35" s="39">
        <v>33</v>
      </c>
      <c r="C35" s="7"/>
      <c r="D35" s="7"/>
      <c r="E35" s="7"/>
      <c r="F35" s="8"/>
      <c r="G35" s="77"/>
      <c r="H35" s="29"/>
      <c r="I35" s="72"/>
      <c r="J35" s="7"/>
      <c r="K35" s="13"/>
      <c r="L35" s="83" t="str">
        <f>IF(Оборудование!N35="","",Оборудование!N35&amp;" , "&amp;Оборудование!O35)</f>
        <v/>
      </c>
      <c r="M35" s="71"/>
      <c r="N35" s="84"/>
      <c r="O35" s="84"/>
      <c r="P35" s="96"/>
    </row>
    <row r="36" spans="1:16" x14ac:dyDescent="0.25">
      <c r="A36" s="36" t="str">
        <f>IF(AND(C36&lt;&gt;"",OR(AND(F36&lt;&gt;"",M36&lt;&gt;""),AND(F36="",M36=""),I36="",G36="",H36="",AND(I36&lt;&gt;"Внос",I36&lt;&gt;"Вынос"),NOT(OR(NOT(ISERROR(VLOOKUP(K36,Список!$A:$A,1,0))),K36="")))),"ОШИБКА при заполнении оборудования п."&amp;B36&amp;" "&amp;IF((OR(I36="",AND(I36&lt;&gt;"Внос",I36&lt;&gt;"Вынос")))," не заполнен внос/вынос, ","")&amp;IF(G36=""," не заполнено количество, ","")&amp;IF(AND(F36="",M36="")," не заполнено Серийный номер или причина его отсутствия, ","")&amp;IF(AND(F36&lt;&gt;"",M36&lt;&gt;"")," указать только Серийный номер или причину его отсутствия, ","")&amp;IF(H36=""," не заполнена единица, ","")&amp;IF(OR(NOT(ISERROR(VLOOKUP(K36,Список!$A:$A,1,0))),K36=""),"","выберите помещение из списка, "),"")</f>
        <v/>
      </c>
      <c r="B36" s="39">
        <v>34</v>
      </c>
      <c r="C36" s="7"/>
      <c r="D36" s="7"/>
      <c r="E36" s="7"/>
      <c r="F36" s="8"/>
      <c r="G36" s="77"/>
      <c r="H36" s="29"/>
      <c r="I36" s="72"/>
      <c r="J36" s="7"/>
      <c r="K36" s="13"/>
      <c r="L36" s="83" t="str">
        <f>IF(Оборудование!N36="","",Оборудование!N36&amp;" , "&amp;Оборудование!O36)</f>
        <v/>
      </c>
      <c r="M36" s="71"/>
      <c r="N36" s="84"/>
      <c r="O36" s="84"/>
      <c r="P36" s="96"/>
    </row>
    <row r="37" spans="1:16" x14ac:dyDescent="0.25">
      <c r="A37" s="36" t="str">
        <f>IF(AND(C37&lt;&gt;"",OR(AND(F37&lt;&gt;"",M37&lt;&gt;""),AND(F37="",M37=""),I37="",G37="",H37="",AND(I37&lt;&gt;"Внос",I37&lt;&gt;"Вынос"),NOT(OR(NOT(ISERROR(VLOOKUP(K37,Список!$A:$A,1,0))),K37="")))),"ОШИБКА при заполнении оборудования п."&amp;B37&amp;" "&amp;IF((OR(I37="",AND(I37&lt;&gt;"Внос",I37&lt;&gt;"Вынос")))," не заполнен внос/вынос, ","")&amp;IF(G37=""," не заполнено количество, ","")&amp;IF(AND(F37="",M37="")," не заполнено Серийный номер или причина его отсутствия, ","")&amp;IF(AND(F37&lt;&gt;"",M37&lt;&gt;"")," указать только Серийный номер или причину его отсутствия, ","")&amp;IF(H37=""," не заполнена единица, ","")&amp;IF(OR(NOT(ISERROR(VLOOKUP(K37,Список!$A:$A,1,0))),K37=""),"","выберите помещение из списка, "),"")</f>
        <v/>
      </c>
      <c r="B37" s="39">
        <v>35</v>
      </c>
      <c r="C37" s="7"/>
      <c r="D37" s="7"/>
      <c r="E37" s="7"/>
      <c r="F37" s="8"/>
      <c r="G37" s="77"/>
      <c r="H37" s="29"/>
      <c r="I37" s="72"/>
      <c r="J37" s="7"/>
      <c r="K37" s="13"/>
      <c r="L37" s="83" t="str">
        <f>IF(Оборудование!N37="","",Оборудование!N37&amp;" , "&amp;Оборудование!O37)</f>
        <v/>
      </c>
      <c r="M37" s="71"/>
      <c r="N37" s="84"/>
      <c r="O37" s="84"/>
      <c r="P37" s="96"/>
    </row>
    <row r="38" spans="1:16" x14ac:dyDescent="0.25">
      <c r="A38" s="36" t="str">
        <f>IF(AND(C38&lt;&gt;"",OR(AND(F38&lt;&gt;"",M38&lt;&gt;""),AND(F38="",M38=""),I38="",G38="",H38="",AND(I38&lt;&gt;"Внос",I38&lt;&gt;"Вынос"),NOT(OR(NOT(ISERROR(VLOOKUP(K38,Список!$A:$A,1,0))),K38="")))),"ОШИБКА при заполнении оборудования п."&amp;B38&amp;" "&amp;IF((OR(I38="",AND(I38&lt;&gt;"Внос",I38&lt;&gt;"Вынос")))," не заполнен внос/вынос, ","")&amp;IF(G38=""," не заполнено количество, ","")&amp;IF(AND(F38="",M38="")," не заполнено Серийный номер или причина его отсутствия, ","")&amp;IF(AND(F38&lt;&gt;"",M38&lt;&gt;"")," указать только Серийный номер или причину его отсутствия, ","")&amp;IF(H38=""," не заполнена единица, ","")&amp;IF(OR(NOT(ISERROR(VLOOKUP(K38,Список!$A:$A,1,0))),K38=""),"","выберите помещение из списка, "),"")</f>
        <v/>
      </c>
      <c r="B38" s="39">
        <v>36</v>
      </c>
      <c r="C38" s="7"/>
      <c r="D38" s="7"/>
      <c r="E38" s="7"/>
      <c r="F38" s="8"/>
      <c r="G38" s="77"/>
      <c r="H38" s="29"/>
      <c r="I38" s="72"/>
      <c r="J38" s="7"/>
      <c r="K38" s="13"/>
      <c r="L38" s="83" t="str">
        <f>IF(Оборудование!N38="","",Оборудование!N38&amp;" , "&amp;Оборудование!O38)</f>
        <v/>
      </c>
      <c r="M38" s="71"/>
      <c r="N38" s="84"/>
      <c r="O38" s="84"/>
      <c r="P38" s="96"/>
    </row>
    <row r="39" spans="1:16" x14ac:dyDescent="0.25">
      <c r="A39" s="36" t="str">
        <f>IF(AND(C39&lt;&gt;"",OR(AND(F39&lt;&gt;"",M39&lt;&gt;""),AND(F39="",M39=""),I39="",G39="",H39="",AND(I39&lt;&gt;"Внос",I39&lt;&gt;"Вынос"),NOT(OR(NOT(ISERROR(VLOOKUP(K39,Список!$A:$A,1,0))),K39="")))),"ОШИБКА при заполнении оборудования п."&amp;B39&amp;" "&amp;IF((OR(I39="",AND(I39&lt;&gt;"Внос",I39&lt;&gt;"Вынос")))," не заполнен внос/вынос, ","")&amp;IF(G39=""," не заполнено количество, ","")&amp;IF(AND(F39="",M39="")," не заполнено Серийный номер или причина его отсутствия, ","")&amp;IF(AND(F39&lt;&gt;"",M39&lt;&gt;"")," указать только Серийный номер или причину его отсутствия, ","")&amp;IF(H39=""," не заполнена единица, ","")&amp;IF(OR(NOT(ISERROR(VLOOKUP(K39,Список!$A:$A,1,0))),K39=""),"","выберите помещение из списка, "),"")</f>
        <v/>
      </c>
      <c r="B39" s="39">
        <v>37</v>
      </c>
      <c r="C39" s="7"/>
      <c r="D39" s="7"/>
      <c r="E39" s="7"/>
      <c r="F39" s="8"/>
      <c r="G39" s="77"/>
      <c r="H39" s="29"/>
      <c r="I39" s="72"/>
      <c r="J39" s="7"/>
      <c r="K39" s="13"/>
      <c r="L39" s="83" t="str">
        <f>IF(Оборудование!N39="","",Оборудование!N39&amp;" , "&amp;Оборудование!O39)</f>
        <v/>
      </c>
      <c r="M39" s="71"/>
      <c r="N39" s="84"/>
      <c r="O39" s="84"/>
      <c r="P39" s="96"/>
    </row>
    <row r="40" spans="1:16" x14ac:dyDescent="0.25">
      <c r="A40" s="36" t="str">
        <f>IF(AND(C40&lt;&gt;"",OR(AND(F40&lt;&gt;"",M40&lt;&gt;""),AND(F40="",M40=""),I40="",G40="",H40="",AND(I40&lt;&gt;"Внос",I40&lt;&gt;"Вынос"),NOT(OR(NOT(ISERROR(VLOOKUP(K40,Список!$A:$A,1,0))),K40="")))),"ОШИБКА при заполнении оборудования п."&amp;B40&amp;" "&amp;IF((OR(I40="",AND(I40&lt;&gt;"Внос",I40&lt;&gt;"Вынос")))," не заполнен внос/вынос, ","")&amp;IF(G40=""," не заполнено количество, ","")&amp;IF(AND(F40="",M40="")," не заполнено Серийный номер или причина его отсутствия, ","")&amp;IF(AND(F40&lt;&gt;"",M40&lt;&gt;"")," указать только Серийный номер или причину его отсутствия, ","")&amp;IF(H40=""," не заполнена единица, ","")&amp;IF(OR(NOT(ISERROR(VLOOKUP(K40,Список!$A:$A,1,0))),K40=""),"","выберите помещение из списка, "),"")</f>
        <v/>
      </c>
      <c r="B40" s="39">
        <v>38</v>
      </c>
      <c r="C40" s="7"/>
      <c r="D40" s="7"/>
      <c r="E40" s="7"/>
      <c r="F40" s="8"/>
      <c r="G40" s="77"/>
      <c r="H40" s="29"/>
      <c r="I40" s="72"/>
      <c r="J40" s="7"/>
      <c r="K40" s="13"/>
      <c r="L40" s="83" t="str">
        <f>IF(Оборудование!N40="","",Оборудование!N40&amp;" , "&amp;Оборудование!O40)</f>
        <v/>
      </c>
      <c r="M40" s="71"/>
      <c r="N40" s="84"/>
      <c r="O40" s="84"/>
      <c r="P40" s="96"/>
    </row>
    <row r="41" spans="1:16" x14ac:dyDescent="0.25">
      <c r="A41" s="36" t="str">
        <f>IF(AND(C41&lt;&gt;"",OR(AND(F41&lt;&gt;"",M41&lt;&gt;""),AND(F41="",M41=""),I41="",G41="",H41="",AND(I41&lt;&gt;"Внос",I41&lt;&gt;"Вынос"),NOT(OR(NOT(ISERROR(VLOOKUP(K41,Список!$A:$A,1,0))),K41="")))),"ОШИБКА при заполнении оборудования п."&amp;B41&amp;" "&amp;IF((OR(I41="",AND(I41&lt;&gt;"Внос",I41&lt;&gt;"Вынос")))," не заполнен внос/вынос, ","")&amp;IF(G41=""," не заполнено количество, ","")&amp;IF(AND(F41="",M41="")," не заполнено Серийный номер или причина его отсутствия, ","")&amp;IF(AND(F41&lt;&gt;"",M41&lt;&gt;"")," указать только Серийный номер или причину его отсутствия, ","")&amp;IF(H41=""," не заполнена единица, ","")&amp;IF(OR(NOT(ISERROR(VLOOKUP(K41,Список!$A:$A,1,0))),K41=""),"","выберите помещение из списка, "),"")</f>
        <v/>
      </c>
      <c r="B41" s="39">
        <v>39</v>
      </c>
      <c r="C41" s="7"/>
      <c r="D41" s="7"/>
      <c r="E41" s="7"/>
      <c r="F41" s="8"/>
      <c r="G41" s="77"/>
      <c r="H41" s="29"/>
      <c r="I41" s="72"/>
      <c r="J41" s="7"/>
      <c r="K41" s="13"/>
      <c r="L41" s="83" t="str">
        <f>IF(Оборудование!N41="","",Оборудование!N41&amp;" , "&amp;Оборудование!O41)</f>
        <v/>
      </c>
      <c r="M41" s="71"/>
      <c r="N41" s="84"/>
      <c r="O41" s="84"/>
      <c r="P41" s="96"/>
    </row>
    <row r="42" spans="1:16" x14ac:dyDescent="0.25">
      <c r="A42" s="36" t="str">
        <f>IF(AND(C42&lt;&gt;"",OR(AND(F42&lt;&gt;"",M42&lt;&gt;""),AND(F42="",M42=""),I42="",G42="",H42="",AND(I42&lt;&gt;"Внос",I42&lt;&gt;"Вынос"),NOT(OR(NOT(ISERROR(VLOOKUP(K42,Список!$A:$A,1,0))),K42="")))),"ОШИБКА при заполнении оборудования п."&amp;B42&amp;" "&amp;IF((OR(I42="",AND(I42&lt;&gt;"Внос",I42&lt;&gt;"Вынос")))," не заполнен внос/вынос, ","")&amp;IF(G42=""," не заполнено количество, ","")&amp;IF(AND(F42="",M42="")," не заполнено Серийный номер или причина его отсутствия, ","")&amp;IF(AND(F42&lt;&gt;"",M42&lt;&gt;"")," указать только Серийный номер или причину его отсутствия, ","")&amp;IF(H42=""," не заполнена единица, ","")&amp;IF(OR(NOT(ISERROR(VLOOKUP(K42,Список!$A:$A,1,0))),K42=""),"","выберите помещение из списка, "),"")</f>
        <v/>
      </c>
      <c r="B42" s="39">
        <v>40</v>
      </c>
      <c r="C42" s="7"/>
      <c r="D42" s="7"/>
      <c r="E42" s="7"/>
      <c r="F42" s="8"/>
      <c r="G42" s="77"/>
      <c r="H42" s="29"/>
      <c r="I42" s="72"/>
      <c r="J42" s="7"/>
      <c r="K42" s="13"/>
      <c r="L42" s="83" t="str">
        <f>IF(Оборудование!N42="","",Оборудование!N42&amp;" , "&amp;Оборудование!O42)</f>
        <v/>
      </c>
      <c r="M42" s="71"/>
      <c r="N42" s="84"/>
      <c r="O42" s="84"/>
      <c r="P42" s="96"/>
    </row>
  </sheetData>
  <sheetProtection algorithmName="SHA-512" hashValue="0yZA4VFi2aXAFPFgsOkIFzUxvPXL+92aObCD2E8+dt2s33eA2rG+RBPWQwmEWQCzbgnWurvCJc9PKDo1SVzoHw==" saltValue="s5lPRPH3q2OOS2BfRLPfPQ==" spinCount="100000" sheet="1" objects="1" scenarios="1" formatColumns="0"/>
  <mergeCells count="5">
    <mergeCell ref="K1:L1"/>
    <mergeCell ref="C1:F1"/>
    <mergeCell ref="G1:J1"/>
    <mergeCell ref="P1:P2"/>
    <mergeCell ref="N1:O1"/>
  </mergeCells>
  <dataValidations count="1">
    <dataValidation type="list" allowBlank="1" showInputMessage="1" showErrorMessage="1" sqref="I3:I42" xr:uid="{00000000-0002-0000-0200-000000000000}">
      <formula1>"Внос, Вынос"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200-000001000000}">
          <x14:formula1>
            <xm:f>Список!$P$2:$P$4</xm:f>
          </x14:formula1>
          <xm:sqref>M3:M42</xm:sqref>
        </x14:dataValidation>
        <x14:dataValidation type="list" allowBlank="1" showInputMessage="1" showErrorMessage="1" xr:uid="{00000000-0002-0000-0200-000002000000}">
          <x14:formula1>
            <xm:f>Список!$E$2:$E$11</xm:f>
          </x14:formula1>
          <xm:sqref>H3:H42</xm:sqref>
        </x14:dataValidation>
        <x14:dataValidation type="list" allowBlank="1" showInputMessage="1" showErrorMessage="1" xr:uid="{00000000-0002-0000-0200-000003000000}">
          <x14:formula1>
            <xm:f>Список!$A$12:$A$78</xm:f>
          </x14:formula1>
          <xm:sqref>K3:K42</xm:sqref>
        </x14:dataValidation>
        <x14:dataValidation type="list" allowBlank="1" showInputMessage="1" showErrorMessage="1" prompt="Выберите ряд в котором расположена стойка" xr:uid="{00000000-0002-0000-0200-000004000000}">
          <x14:formula1>
            <xm:f>Список!$T$2:$T$67</xm:f>
          </x14:formula1>
          <xm:sqref>N3:N42</xm:sqref>
        </x14:dataValidation>
        <x14:dataValidation type="list" allowBlank="1" showInputMessage="1" showErrorMessage="1" xr:uid="{00000000-0002-0000-0200-000005000000}">
          <x14:formula1>
            <xm:f>Список!$V$2:$V$182</xm:f>
          </x14:formula1>
          <xm:sqref>O3:O42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1:BP24"/>
  <sheetViews>
    <sheetView zoomScale="90" zoomScaleNormal="90" workbookViewId="0">
      <selection activeCell="D4" sqref="D4"/>
    </sheetView>
  </sheetViews>
  <sheetFormatPr defaultRowHeight="15" x14ac:dyDescent="0.25"/>
  <cols>
    <col min="1" max="1" width="9.28515625" style="35" customWidth="1"/>
    <col min="2" max="2" width="13.42578125" style="35" customWidth="1"/>
    <col min="3" max="3" width="16.85546875" style="35" hidden="1" customWidth="1"/>
    <col min="4" max="4" width="19" style="35" customWidth="1"/>
    <col min="5" max="12" width="13.42578125" style="35" customWidth="1"/>
    <col min="13" max="13" width="15.85546875" style="35" customWidth="1"/>
    <col min="14" max="14" width="16.140625" style="35" customWidth="1"/>
    <col min="15" max="16" width="9.140625" style="35"/>
    <col min="17" max="26" width="9.140625" style="78"/>
    <col min="27" max="16384" width="9.140625" style="35"/>
  </cols>
  <sheetData>
    <row r="1" spans="1:68" x14ac:dyDescent="0.25">
      <c r="C1" s="35" t="s">
        <v>338</v>
      </c>
    </row>
    <row r="2" spans="1:68" ht="74.25" customHeight="1" x14ac:dyDescent="0.25">
      <c r="A2" s="36" t="str">
        <f ca="1">'Данные заявки'!$C$1</f>
        <v>ОШИБКИ В ЗАПОЛНЕНИИ ШАБЛОНА, ЗАЯВКА НЕ БУДЕТ ПРИНЯТА</v>
      </c>
      <c r="B2" s="112" t="str">
        <f>A4&amp;A5&amp;A6&amp;A7&amp;A8</f>
        <v/>
      </c>
      <c r="C2" s="112"/>
      <c r="D2" s="113"/>
      <c r="E2" s="111" t="s">
        <v>54</v>
      </c>
      <c r="F2" s="111"/>
      <c r="G2" s="111"/>
      <c r="H2" s="111"/>
      <c r="I2" s="111"/>
      <c r="J2" s="111"/>
      <c r="K2" s="111"/>
      <c r="L2" s="111"/>
      <c r="M2" s="111"/>
      <c r="N2" s="111"/>
      <c r="R2" s="58"/>
      <c r="S2" s="58"/>
      <c r="T2" s="58"/>
      <c r="U2" s="59"/>
      <c r="V2" s="54">
        <v>1</v>
      </c>
      <c r="W2" s="54">
        <v>2</v>
      </c>
      <c r="X2" s="54">
        <v>3</v>
      </c>
      <c r="Y2" s="54">
        <v>4</v>
      </c>
      <c r="Z2" s="54">
        <v>5</v>
      </c>
      <c r="AA2" s="54">
        <v>6</v>
      </c>
      <c r="AB2" s="54">
        <v>7</v>
      </c>
      <c r="AC2" s="54">
        <v>8</v>
      </c>
      <c r="AD2" s="54">
        <v>9</v>
      </c>
      <c r="AE2" s="54">
        <v>10</v>
      </c>
      <c r="AF2" s="54">
        <v>11</v>
      </c>
      <c r="AG2" s="54">
        <v>12</v>
      </c>
      <c r="AH2" s="54">
        <v>13</v>
      </c>
      <c r="AI2" s="54">
        <v>14</v>
      </c>
      <c r="AJ2" s="54">
        <v>15</v>
      </c>
      <c r="AK2" s="54"/>
      <c r="AL2" s="54">
        <v>1</v>
      </c>
      <c r="AM2" s="54">
        <v>2</v>
      </c>
      <c r="AN2" s="54">
        <v>3</v>
      </c>
      <c r="AO2" s="54">
        <v>4</v>
      </c>
      <c r="AP2" s="54">
        <v>5</v>
      </c>
      <c r="AQ2" s="54">
        <v>6</v>
      </c>
      <c r="AR2" s="54">
        <v>7</v>
      </c>
      <c r="AS2" s="54">
        <v>8</v>
      </c>
      <c r="AT2" s="54">
        <v>9</v>
      </c>
      <c r="AU2" s="54">
        <v>10</v>
      </c>
      <c r="AV2" s="54">
        <v>11</v>
      </c>
      <c r="AW2" s="54">
        <v>12</v>
      </c>
      <c r="AX2" s="54">
        <v>13</v>
      </c>
      <c r="AY2" s="54">
        <v>14</v>
      </c>
      <c r="AZ2" s="54">
        <v>15</v>
      </c>
      <c r="BA2" s="54"/>
      <c r="BB2" s="54">
        <v>1</v>
      </c>
      <c r="BC2" s="54">
        <v>2</v>
      </c>
      <c r="BD2" s="54">
        <v>3</v>
      </c>
      <c r="BE2" s="54">
        <v>4</v>
      </c>
      <c r="BF2" s="54">
        <v>5</v>
      </c>
      <c r="BG2" s="54">
        <v>6</v>
      </c>
      <c r="BH2" s="54">
        <v>7</v>
      </c>
      <c r="BI2" s="54">
        <v>8</v>
      </c>
      <c r="BJ2" s="54">
        <v>9</v>
      </c>
      <c r="BK2" s="54">
        <v>10</v>
      </c>
      <c r="BL2" s="54">
        <v>11</v>
      </c>
      <c r="BM2" s="54">
        <v>12</v>
      </c>
      <c r="BN2" s="54">
        <v>13</v>
      </c>
      <c r="BO2" s="54">
        <v>14</v>
      </c>
      <c r="BP2" s="54">
        <v>15</v>
      </c>
    </row>
    <row r="3" spans="1:68" ht="90" x14ac:dyDescent="0.25">
      <c r="B3" s="37" t="s">
        <v>14</v>
      </c>
      <c r="C3" s="40"/>
      <c r="D3" s="40" t="s">
        <v>55</v>
      </c>
      <c r="E3" s="41" t="s">
        <v>0</v>
      </c>
      <c r="F3" s="41" t="s">
        <v>1</v>
      </c>
      <c r="G3" s="41" t="s">
        <v>2</v>
      </c>
      <c r="H3" s="41" t="s">
        <v>41</v>
      </c>
      <c r="I3" s="41" t="s">
        <v>310</v>
      </c>
      <c r="J3" s="41" t="s">
        <v>3</v>
      </c>
      <c r="K3" s="41" t="s">
        <v>4</v>
      </c>
      <c r="L3" s="40" t="s">
        <v>5</v>
      </c>
      <c r="M3" s="40" t="s">
        <v>39</v>
      </c>
      <c r="N3" s="40" t="s">
        <v>53</v>
      </c>
      <c r="R3" s="58"/>
      <c r="S3" s="58"/>
      <c r="T3" s="58"/>
      <c r="U3" s="57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</row>
    <row r="4" spans="1:68" x14ac:dyDescent="0.25">
      <c r="A4" s="36" t="str">
        <f>IF(AND(D4&lt;&gt;"",OR(E4="",F4="",N(H4)&lt;7306,K4="",L4="",M4="",N4="",R4&lt;&gt;"",AND(I4="",U4&gt;0))),"ОШИБКА при заполнении водителя п."&amp;B4&amp;" "&amp;IF(E4=""," не заполнена фамилия, ","")&amp;IF(F4=""," не заполнено имя, ","")&amp;IF(AND(I4="",U4&gt;0)," недопустимые символы в ФИО, ","")&amp;IF(N(H4)&lt;7306," не указана дата рождения, ","")&amp;IF(OR(K4="",L4="",M4="")," не заполнены данные документа, ","")&amp;R4&amp;IF(N4=""," не заполнен работодатель, ",""),"")</f>
        <v/>
      </c>
      <c r="B4" s="39">
        <v>1</v>
      </c>
      <c r="C4" s="50"/>
      <c r="D4" s="6"/>
      <c r="E4" s="7"/>
      <c r="F4" s="7"/>
      <c r="G4" s="7"/>
      <c r="H4" s="44"/>
      <c r="I4" s="13"/>
      <c r="J4" s="8"/>
      <c r="K4" s="8"/>
      <c r="L4" s="43"/>
      <c r="M4" s="9"/>
      <c r="N4" s="9"/>
      <c r="R4" s="55" t="str">
        <f>IF(OR(AND(('Данные заявки'!$C$8-N(H4))&gt;7398,N(L4)&lt;H4+7304),AND(('Данные заявки'!$C$8-N(H4))&gt;16530,N(L4)&lt;H4+16436),N(L4)&gt;'Данные заявки'!$C$8,N(L4)&lt;N(H4)+5113)," ошибка в дате документа,","")</f>
        <v xml:space="preserve"> ошибка в дате документа,</v>
      </c>
      <c r="S4" s="55"/>
      <c r="T4" s="58"/>
      <c r="U4" s="57">
        <f>SUMIFS(V$2:BP$2,V4:BP4,"&lt;192",V4:BP4,"&lt;&gt;32",V4:BP4,"&lt;&gt;45",V4:BP4,"&lt;&gt;168",V4:BP4,"&lt;&gt;0")</f>
        <v>0</v>
      </c>
      <c r="V4" s="58" t="e">
        <f t="shared" ref="V4:AJ13" si="0">CODE(UPPER(MID($E4,V$2,1)))</f>
        <v>#VALUE!</v>
      </c>
      <c r="W4" s="58" t="e">
        <f t="shared" si="0"/>
        <v>#VALUE!</v>
      </c>
      <c r="X4" s="58" t="e">
        <f t="shared" si="0"/>
        <v>#VALUE!</v>
      </c>
      <c r="Y4" s="58" t="e">
        <f t="shared" si="0"/>
        <v>#VALUE!</v>
      </c>
      <c r="Z4" s="58" t="e">
        <f t="shared" si="0"/>
        <v>#VALUE!</v>
      </c>
      <c r="AA4" s="58" t="e">
        <f t="shared" si="0"/>
        <v>#VALUE!</v>
      </c>
      <c r="AB4" s="58" t="e">
        <f t="shared" si="0"/>
        <v>#VALUE!</v>
      </c>
      <c r="AC4" s="58" t="e">
        <f t="shared" si="0"/>
        <v>#VALUE!</v>
      </c>
      <c r="AD4" s="58" t="e">
        <f t="shared" si="0"/>
        <v>#VALUE!</v>
      </c>
      <c r="AE4" s="58" t="e">
        <f t="shared" si="0"/>
        <v>#VALUE!</v>
      </c>
      <c r="AF4" s="58" t="e">
        <f t="shared" si="0"/>
        <v>#VALUE!</v>
      </c>
      <c r="AG4" s="58" t="e">
        <f t="shared" si="0"/>
        <v>#VALUE!</v>
      </c>
      <c r="AH4" s="58" t="e">
        <f t="shared" si="0"/>
        <v>#VALUE!</v>
      </c>
      <c r="AI4" s="58" t="e">
        <f t="shared" si="0"/>
        <v>#VALUE!</v>
      </c>
      <c r="AJ4" s="58" t="e">
        <f t="shared" si="0"/>
        <v>#VALUE!</v>
      </c>
      <c r="AK4" s="58"/>
      <c r="AL4" s="58" t="e">
        <f t="shared" ref="AL4:AZ13" si="1">CODE(UPPER(MID($F4,AL$2,1)))</f>
        <v>#VALUE!</v>
      </c>
      <c r="AM4" s="58" t="e">
        <f t="shared" si="1"/>
        <v>#VALUE!</v>
      </c>
      <c r="AN4" s="58" t="e">
        <f t="shared" si="1"/>
        <v>#VALUE!</v>
      </c>
      <c r="AO4" s="58" t="e">
        <f t="shared" si="1"/>
        <v>#VALUE!</v>
      </c>
      <c r="AP4" s="58" t="e">
        <f t="shared" si="1"/>
        <v>#VALUE!</v>
      </c>
      <c r="AQ4" s="58" t="e">
        <f t="shared" si="1"/>
        <v>#VALUE!</v>
      </c>
      <c r="AR4" s="58" t="e">
        <f t="shared" si="1"/>
        <v>#VALUE!</v>
      </c>
      <c r="AS4" s="58" t="e">
        <f t="shared" si="1"/>
        <v>#VALUE!</v>
      </c>
      <c r="AT4" s="58" t="e">
        <f t="shared" si="1"/>
        <v>#VALUE!</v>
      </c>
      <c r="AU4" s="58" t="e">
        <f t="shared" si="1"/>
        <v>#VALUE!</v>
      </c>
      <c r="AV4" s="58" t="e">
        <f t="shared" si="1"/>
        <v>#VALUE!</v>
      </c>
      <c r="AW4" s="58" t="e">
        <f t="shared" si="1"/>
        <v>#VALUE!</v>
      </c>
      <c r="AX4" s="58" t="e">
        <f t="shared" si="1"/>
        <v>#VALUE!</v>
      </c>
      <c r="AY4" s="58" t="e">
        <f t="shared" si="1"/>
        <v>#VALUE!</v>
      </c>
      <c r="AZ4" s="58" t="e">
        <f t="shared" si="1"/>
        <v>#VALUE!</v>
      </c>
      <c r="BA4" s="58"/>
      <c r="BB4" s="58" t="e">
        <f t="shared" ref="BB4:BP13" si="2">CODE(UPPER(MID($G4,BB$2,1)))</f>
        <v>#VALUE!</v>
      </c>
      <c r="BC4" s="58" t="e">
        <f t="shared" si="2"/>
        <v>#VALUE!</v>
      </c>
      <c r="BD4" s="58" t="e">
        <f t="shared" si="2"/>
        <v>#VALUE!</v>
      </c>
      <c r="BE4" s="58" t="e">
        <f t="shared" si="2"/>
        <v>#VALUE!</v>
      </c>
      <c r="BF4" s="58" t="e">
        <f t="shared" si="2"/>
        <v>#VALUE!</v>
      </c>
      <c r="BG4" s="58" t="e">
        <f t="shared" si="2"/>
        <v>#VALUE!</v>
      </c>
      <c r="BH4" s="58" t="e">
        <f t="shared" si="2"/>
        <v>#VALUE!</v>
      </c>
      <c r="BI4" s="58" t="e">
        <f t="shared" si="2"/>
        <v>#VALUE!</v>
      </c>
      <c r="BJ4" s="58" t="e">
        <f t="shared" si="2"/>
        <v>#VALUE!</v>
      </c>
      <c r="BK4" s="58" t="e">
        <f t="shared" si="2"/>
        <v>#VALUE!</v>
      </c>
      <c r="BL4" s="58" t="e">
        <f t="shared" si="2"/>
        <v>#VALUE!</v>
      </c>
      <c r="BM4" s="58" t="e">
        <f t="shared" si="2"/>
        <v>#VALUE!</v>
      </c>
      <c r="BN4" s="58" t="e">
        <f t="shared" si="2"/>
        <v>#VALUE!</v>
      </c>
      <c r="BO4" s="58" t="e">
        <f t="shared" si="2"/>
        <v>#VALUE!</v>
      </c>
      <c r="BP4" s="58" t="e">
        <f t="shared" si="2"/>
        <v>#VALUE!</v>
      </c>
    </row>
    <row r="5" spans="1:68" x14ac:dyDescent="0.25">
      <c r="A5" s="36" t="str">
        <f t="shared" ref="A5:A8" si="3">IF(AND(D5&lt;&gt;"",OR(E5="",F5="",N(H5)&lt;7306,K5="",L5="",M5="",N5="",R5&lt;&gt;"",AND(I5="",U5&gt;0))),"ОШИБКА при заполнении водителя п."&amp;B5&amp;" "&amp;IF(E5=""," не заполнена фамилия, ","")&amp;IF(F5=""," не заполнено имя, ","")&amp;IF(AND(I5="",U5&gt;0)," недопустимые символы в ФИО, ","")&amp;IF(N(H5)&lt;7306," не указана дата рождения, ","")&amp;IF(OR(K5="",L5="",M5="")," не заполнены данные документа, ","")&amp;R5&amp;IF(N5=""," не заполнен работодатель, ",""),"")</f>
        <v/>
      </c>
      <c r="B5" s="39">
        <v>2</v>
      </c>
      <c r="C5" s="51"/>
      <c r="D5" s="6"/>
      <c r="E5" s="7"/>
      <c r="F5" s="7"/>
      <c r="G5" s="7"/>
      <c r="H5" s="44"/>
      <c r="I5" s="13"/>
      <c r="J5" s="8"/>
      <c r="K5" s="8"/>
      <c r="L5" s="43"/>
      <c r="M5" s="9"/>
      <c r="N5" s="9"/>
      <c r="R5" s="55" t="str">
        <f>IF(OR(AND(('Данные заявки'!$C$8-N(H5))&gt;7398,N(L5)&lt;H5+7304),AND(('Данные заявки'!$C$8-N(H5))&gt;16530,N(L5)&lt;H5+16436),N(L5)&gt;'Данные заявки'!$C$8,N(L5)&lt;N(H5)+5113)," ошибка в дате документа,","")</f>
        <v xml:space="preserve"> ошибка в дате документа,</v>
      </c>
      <c r="S5" s="58"/>
      <c r="T5" s="58"/>
      <c r="U5" s="57">
        <f t="shared" ref="U5:U8" si="4">SUMIFS(V$2:BP$2,V5:BP5,"&lt;192",V5:BP5,"&lt;&gt;32",V5:BP5,"&lt;&gt;45",V5:BP5,"&lt;&gt;168",V5:BP5,"&lt;&gt;0")</f>
        <v>0</v>
      </c>
      <c r="V5" s="58" t="e">
        <f t="shared" si="0"/>
        <v>#VALUE!</v>
      </c>
      <c r="W5" s="58" t="e">
        <f t="shared" si="0"/>
        <v>#VALUE!</v>
      </c>
      <c r="X5" s="58" t="e">
        <f t="shared" si="0"/>
        <v>#VALUE!</v>
      </c>
      <c r="Y5" s="58" t="e">
        <f t="shared" si="0"/>
        <v>#VALUE!</v>
      </c>
      <c r="Z5" s="58" t="e">
        <f t="shared" si="0"/>
        <v>#VALUE!</v>
      </c>
      <c r="AA5" s="58" t="e">
        <f t="shared" si="0"/>
        <v>#VALUE!</v>
      </c>
      <c r="AB5" s="58" t="e">
        <f t="shared" si="0"/>
        <v>#VALUE!</v>
      </c>
      <c r="AC5" s="58" t="e">
        <f t="shared" si="0"/>
        <v>#VALUE!</v>
      </c>
      <c r="AD5" s="58" t="e">
        <f t="shared" si="0"/>
        <v>#VALUE!</v>
      </c>
      <c r="AE5" s="58" t="e">
        <f t="shared" si="0"/>
        <v>#VALUE!</v>
      </c>
      <c r="AF5" s="58" t="e">
        <f t="shared" si="0"/>
        <v>#VALUE!</v>
      </c>
      <c r="AG5" s="58" t="e">
        <f t="shared" si="0"/>
        <v>#VALUE!</v>
      </c>
      <c r="AH5" s="58" t="e">
        <f t="shared" si="0"/>
        <v>#VALUE!</v>
      </c>
      <c r="AI5" s="58" t="e">
        <f t="shared" si="0"/>
        <v>#VALUE!</v>
      </c>
      <c r="AJ5" s="58" t="e">
        <f t="shared" si="0"/>
        <v>#VALUE!</v>
      </c>
      <c r="AK5" s="58"/>
      <c r="AL5" s="58" t="e">
        <f t="shared" si="1"/>
        <v>#VALUE!</v>
      </c>
      <c r="AM5" s="58" t="e">
        <f t="shared" si="1"/>
        <v>#VALUE!</v>
      </c>
      <c r="AN5" s="58" t="e">
        <f t="shared" si="1"/>
        <v>#VALUE!</v>
      </c>
      <c r="AO5" s="58" t="e">
        <f t="shared" si="1"/>
        <v>#VALUE!</v>
      </c>
      <c r="AP5" s="58" t="e">
        <f t="shared" si="1"/>
        <v>#VALUE!</v>
      </c>
      <c r="AQ5" s="58" t="e">
        <f t="shared" si="1"/>
        <v>#VALUE!</v>
      </c>
      <c r="AR5" s="58" t="e">
        <f t="shared" si="1"/>
        <v>#VALUE!</v>
      </c>
      <c r="AS5" s="58" t="e">
        <f t="shared" si="1"/>
        <v>#VALUE!</v>
      </c>
      <c r="AT5" s="58" t="e">
        <f t="shared" si="1"/>
        <v>#VALUE!</v>
      </c>
      <c r="AU5" s="58" t="e">
        <f t="shared" si="1"/>
        <v>#VALUE!</v>
      </c>
      <c r="AV5" s="58" t="e">
        <f t="shared" si="1"/>
        <v>#VALUE!</v>
      </c>
      <c r="AW5" s="58" t="e">
        <f t="shared" si="1"/>
        <v>#VALUE!</v>
      </c>
      <c r="AX5" s="58" t="e">
        <f t="shared" si="1"/>
        <v>#VALUE!</v>
      </c>
      <c r="AY5" s="58" t="e">
        <f t="shared" si="1"/>
        <v>#VALUE!</v>
      </c>
      <c r="AZ5" s="58" t="e">
        <f t="shared" si="1"/>
        <v>#VALUE!</v>
      </c>
      <c r="BA5" s="58"/>
      <c r="BB5" s="58" t="e">
        <f t="shared" si="2"/>
        <v>#VALUE!</v>
      </c>
      <c r="BC5" s="58" t="e">
        <f t="shared" si="2"/>
        <v>#VALUE!</v>
      </c>
      <c r="BD5" s="58" t="e">
        <f t="shared" si="2"/>
        <v>#VALUE!</v>
      </c>
      <c r="BE5" s="58" t="e">
        <f t="shared" si="2"/>
        <v>#VALUE!</v>
      </c>
      <c r="BF5" s="58" t="e">
        <f t="shared" si="2"/>
        <v>#VALUE!</v>
      </c>
      <c r="BG5" s="58" t="e">
        <f t="shared" si="2"/>
        <v>#VALUE!</v>
      </c>
      <c r="BH5" s="58" t="e">
        <f t="shared" si="2"/>
        <v>#VALUE!</v>
      </c>
      <c r="BI5" s="58" t="e">
        <f t="shared" si="2"/>
        <v>#VALUE!</v>
      </c>
      <c r="BJ5" s="58" t="e">
        <f t="shared" si="2"/>
        <v>#VALUE!</v>
      </c>
      <c r="BK5" s="58" t="e">
        <f t="shared" si="2"/>
        <v>#VALUE!</v>
      </c>
      <c r="BL5" s="58" t="e">
        <f t="shared" si="2"/>
        <v>#VALUE!</v>
      </c>
      <c r="BM5" s="58" t="e">
        <f t="shared" si="2"/>
        <v>#VALUE!</v>
      </c>
      <c r="BN5" s="58" t="e">
        <f t="shared" si="2"/>
        <v>#VALUE!</v>
      </c>
      <c r="BO5" s="58" t="e">
        <f t="shared" si="2"/>
        <v>#VALUE!</v>
      </c>
      <c r="BP5" s="58" t="e">
        <f t="shared" si="2"/>
        <v>#VALUE!</v>
      </c>
    </row>
    <row r="6" spans="1:68" x14ac:dyDescent="0.25">
      <c r="A6" s="36" t="str">
        <f t="shared" si="3"/>
        <v/>
      </c>
      <c r="B6" s="39">
        <v>3</v>
      </c>
      <c r="C6" s="51"/>
      <c r="D6" s="6"/>
      <c r="E6" s="7"/>
      <c r="F6" s="7"/>
      <c r="G6" s="7"/>
      <c r="H6" s="44"/>
      <c r="I6" s="13"/>
      <c r="J6" s="8"/>
      <c r="K6" s="8"/>
      <c r="L6" s="43"/>
      <c r="M6" s="9"/>
      <c r="N6" s="9"/>
      <c r="R6" s="55" t="str">
        <f>IF(OR(AND(('Данные заявки'!$C$8-N(H6))&gt;7398,N(L6)&lt;H6+7304),AND(('Данные заявки'!$C$8-N(H6))&gt;16530,N(L6)&lt;H6+16436),N(L6)&gt;'Данные заявки'!$C$8,N(L6)&lt;N(H6)+5113)," ошибка в дате документа,","")</f>
        <v xml:space="preserve"> ошибка в дате документа,</v>
      </c>
      <c r="S6" s="58"/>
      <c r="T6" s="58"/>
      <c r="U6" s="57">
        <f t="shared" si="4"/>
        <v>0</v>
      </c>
      <c r="V6" s="58" t="e">
        <f t="shared" si="0"/>
        <v>#VALUE!</v>
      </c>
      <c r="W6" s="58" t="e">
        <f t="shared" si="0"/>
        <v>#VALUE!</v>
      </c>
      <c r="X6" s="58" t="e">
        <f t="shared" si="0"/>
        <v>#VALUE!</v>
      </c>
      <c r="Y6" s="58" t="e">
        <f t="shared" si="0"/>
        <v>#VALUE!</v>
      </c>
      <c r="Z6" s="58" t="e">
        <f t="shared" si="0"/>
        <v>#VALUE!</v>
      </c>
      <c r="AA6" s="58" t="e">
        <f t="shared" si="0"/>
        <v>#VALUE!</v>
      </c>
      <c r="AB6" s="58" t="e">
        <f t="shared" si="0"/>
        <v>#VALUE!</v>
      </c>
      <c r="AC6" s="58" t="e">
        <f t="shared" si="0"/>
        <v>#VALUE!</v>
      </c>
      <c r="AD6" s="58" t="e">
        <f t="shared" si="0"/>
        <v>#VALUE!</v>
      </c>
      <c r="AE6" s="58" t="e">
        <f t="shared" si="0"/>
        <v>#VALUE!</v>
      </c>
      <c r="AF6" s="58" t="e">
        <f t="shared" si="0"/>
        <v>#VALUE!</v>
      </c>
      <c r="AG6" s="58" t="e">
        <f t="shared" si="0"/>
        <v>#VALUE!</v>
      </c>
      <c r="AH6" s="58" t="e">
        <f t="shared" si="0"/>
        <v>#VALUE!</v>
      </c>
      <c r="AI6" s="58" t="e">
        <f t="shared" si="0"/>
        <v>#VALUE!</v>
      </c>
      <c r="AJ6" s="58" t="e">
        <f t="shared" si="0"/>
        <v>#VALUE!</v>
      </c>
      <c r="AK6" s="58"/>
      <c r="AL6" s="58" t="e">
        <f t="shared" si="1"/>
        <v>#VALUE!</v>
      </c>
      <c r="AM6" s="58" t="e">
        <f t="shared" si="1"/>
        <v>#VALUE!</v>
      </c>
      <c r="AN6" s="58" t="e">
        <f t="shared" si="1"/>
        <v>#VALUE!</v>
      </c>
      <c r="AO6" s="58" t="e">
        <f t="shared" si="1"/>
        <v>#VALUE!</v>
      </c>
      <c r="AP6" s="58" t="e">
        <f t="shared" si="1"/>
        <v>#VALUE!</v>
      </c>
      <c r="AQ6" s="58" t="e">
        <f t="shared" si="1"/>
        <v>#VALUE!</v>
      </c>
      <c r="AR6" s="58" t="e">
        <f t="shared" si="1"/>
        <v>#VALUE!</v>
      </c>
      <c r="AS6" s="58" t="e">
        <f t="shared" si="1"/>
        <v>#VALUE!</v>
      </c>
      <c r="AT6" s="58" t="e">
        <f t="shared" si="1"/>
        <v>#VALUE!</v>
      </c>
      <c r="AU6" s="58" t="e">
        <f t="shared" si="1"/>
        <v>#VALUE!</v>
      </c>
      <c r="AV6" s="58" t="e">
        <f t="shared" si="1"/>
        <v>#VALUE!</v>
      </c>
      <c r="AW6" s="58" t="e">
        <f t="shared" si="1"/>
        <v>#VALUE!</v>
      </c>
      <c r="AX6" s="58" t="e">
        <f t="shared" si="1"/>
        <v>#VALUE!</v>
      </c>
      <c r="AY6" s="58" t="e">
        <f t="shared" si="1"/>
        <v>#VALUE!</v>
      </c>
      <c r="AZ6" s="58" t="e">
        <f t="shared" si="1"/>
        <v>#VALUE!</v>
      </c>
      <c r="BA6" s="58"/>
      <c r="BB6" s="58" t="e">
        <f t="shared" si="2"/>
        <v>#VALUE!</v>
      </c>
      <c r="BC6" s="58" t="e">
        <f t="shared" si="2"/>
        <v>#VALUE!</v>
      </c>
      <c r="BD6" s="58" t="e">
        <f t="shared" si="2"/>
        <v>#VALUE!</v>
      </c>
      <c r="BE6" s="58" t="e">
        <f t="shared" si="2"/>
        <v>#VALUE!</v>
      </c>
      <c r="BF6" s="58" t="e">
        <f t="shared" si="2"/>
        <v>#VALUE!</v>
      </c>
      <c r="BG6" s="58" t="e">
        <f t="shared" si="2"/>
        <v>#VALUE!</v>
      </c>
      <c r="BH6" s="58" t="e">
        <f t="shared" si="2"/>
        <v>#VALUE!</v>
      </c>
      <c r="BI6" s="58" t="e">
        <f t="shared" si="2"/>
        <v>#VALUE!</v>
      </c>
      <c r="BJ6" s="58" t="e">
        <f t="shared" si="2"/>
        <v>#VALUE!</v>
      </c>
      <c r="BK6" s="58" t="e">
        <f t="shared" si="2"/>
        <v>#VALUE!</v>
      </c>
      <c r="BL6" s="58" t="e">
        <f t="shared" si="2"/>
        <v>#VALUE!</v>
      </c>
      <c r="BM6" s="58" t="e">
        <f t="shared" si="2"/>
        <v>#VALUE!</v>
      </c>
      <c r="BN6" s="58" t="e">
        <f t="shared" si="2"/>
        <v>#VALUE!</v>
      </c>
      <c r="BO6" s="58" t="e">
        <f t="shared" si="2"/>
        <v>#VALUE!</v>
      </c>
      <c r="BP6" s="58" t="e">
        <f t="shared" si="2"/>
        <v>#VALUE!</v>
      </c>
    </row>
    <row r="7" spans="1:68" x14ac:dyDescent="0.25">
      <c r="A7" s="36" t="str">
        <f t="shared" si="3"/>
        <v/>
      </c>
      <c r="B7" s="39">
        <v>4</v>
      </c>
      <c r="C7" s="51"/>
      <c r="D7" s="6"/>
      <c r="E7" s="7"/>
      <c r="F7" s="7"/>
      <c r="G7" s="7"/>
      <c r="H7" s="44"/>
      <c r="I7" s="13"/>
      <c r="J7" s="8"/>
      <c r="K7" s="8"/>
      <c r="L7" s="43"/>
      <c r="M7" s="9"/>
      <c r="N7" s="9"/>
      <c r="R7" s="55" t="str">
        <f>IF(OR(AND(('Данные заявки'!$C$8-N(H7))&gt;7398,N(L7)&lt;H7+7304),AND(('Данные заявки'!$C$8-N(H7))&gt;16530,N(L7)&lt;H7+16436),N(L7)&gt;'Данные заявки'!$C$8,N(L7)&lt;N(H7)+5113)," ошибка в дате документа,","")</f>
        <v xml:space="preserve"> ошибка в дате документа,</v>
      </c>
      <c r="S7" s="58"/>
      <c r="T7" s="58"/>
      <c r="U7" s="57">
        <f t="shared" si="4"/>
        <v>0</v>
      </c>
      <c r="V7" s="58" t="e">
        <f t="shared" si="0"/>
        <v>#VALUE!</v>
      </c>
      <c r="W7" s="58" t="e">
        <f t="shared" si="0"/>
        <v>#VALUE!</v>
      </c>
      <c r="X7" s="58" t="e">
        <f t="shared" si="0"/>
        <v>#VALUE!</v>
      </c>
      <c r="Y7" s="58" t="e">
        <f t="shared" si="0"/>
        <v>#VALUE!</v>
      </c>
      <c r="Z7" s="58" t="e">
        <f t="shared" si="0"/>
        <v>#VALUE!</v>
      </c>
      <c r="AA7" s="58" t="e">
        <f t="shared" si="0"/>
        <v>#VALUE!</v>
      </c>
      <c r="AB7" s="58" t="e">
        <f t="shared" si="0"/>
        <v>#VALUE!</v>
      </c>
      <c r="AC7" s="58" t="e">
        <f t="shared" si="0"/>
        <v>#VALUE!</v>
      </c>
      <c r="AD7" s="58" t="e">
        <f t="shared" si="0"/>
        <v>#VALUE!</v>
      </c>
      <c r="AE7" s="58" t="e">
        <f t="shared" si="0"/>
        <v>#VALUE!</v>
      </c>
      <c r="AF7" s="58" t="e">
        <f t="shared" si="0"/>
        <v>#VALUE!</v>
      </c>
      <c r="AG7" s="58" t="e">
        <f t="shared" si="0"/>
        <v>#VALUE!</v>
      </c>
      <c r="AH7" s="58" t="e">
        <f t="shared" si="0"/>
        <v>#VALUE!</v>
      </c>
      <c r="AI7" s="58" t="e">
        <f t="shared" si="0"/>
        <v>#VALUE!</v>
      </c>
      <c r="AJ7" s="58" t="e">
        <f t="shared" si="0"/>
        <v>#VALUE!</v>
      </c>
      <c r="AK7" s="58"/>
      <c r="AL7" s="58" t="e">
        <f t="shared" si="1"/>
        <v>#VALUE!</v>
      </c>
      <c r="AM7" s="58" t="e">
        <f t="shared" si="1"/>
        <v>#VALUE!</v>
      </c>
      <c r="AN7" s="58" t="e">
        <f t="shared" si="1"/>
        <v>#VALUE!</v>
      </c>
      <c r="AO7" s="58" t="e">
        <f t="shared" si="1"/>
        <v>#VALUE!</v>
      </c>
      <c r="AP7" s="58" t="e">
        <f t="shared" si="1"/>
        <v>#VALUE!</v>
      </c>
      <c r="AQ7" s="58" t="e">
        <f t="shared" si="1"/>
        <v>#VALUE!</v>
      </c>
      <c r="AR7" s="58" t="e">
        <f t="shared" si="1"/>
        <v>#VALUE!</v>
      </c>
      <c r="AS7" s="58" t="e">
        <f t="shared" si="1"/>
        <v>#VALUE!</v>
      </c>
      <c r="AT7" s="58" t="e">
        <f t="shared" si="1"/>
        <v>#VALUE!</v>
      </c>
      <c r="AU7" s="58" t="e">
        <f t="shared" si="1"/>
        <v>#VALUE!</v>
      </c>
      <c r="AV7" s="58" t="e">
        <f t="shared" si="1"/>
        <v>#VALUE!</v>
      </c>
      <c r="AW7" s="58" t="e">
        <f t="shared" si="1"/>
        <v>#VALUE!</v>
      </c>
      <c r="AX7" s="58" t="e">
        <f t="shared" si="1"/>
        <v>#VALUE!</v>
      </c>
      <c r="AY7" s="58" t="e">
        <f t="shared" si="1"/>
        <v>#VALUE!</v>
      </c>
      <c r="AZ7" s="58" t="e">
        <f t="shared" si="1"/>
        <v>#VALUE!</v>
      </c>
      <c r="BA7" s="58"/>
      <c r="BB7" s="58" t="e">
        <f t="shared" si="2"/>
        <v>#VALUE!</v>
      </c>
      <c r="BC7" s="58" t="e">
        <f t="shared" si="2"/>
        <v>#VALUE!</v>
      </c>
      <c r="BD7" s="58" t="e">
        <f t="shared" si="2"/>
        <v>#VALUE!</v>
      </c>
      <c r="BE7" s="58" t="e">
        <f t="shared" si="2"/>
        <v>#VALUE!</v>
      </c>
      <c r="BF7" s="58" t="e">
        <f t="shared" si="2"/>
        <v>#VALUE!</v>
      </c>
      <c r="BG7" s="58" t="e">
        <f t="shared" si="2"/>
        <v>#VALUE!</v>
      </c>
      <c r="BH7" s="58" t="e">
        <f t="shared" si="2"/>
        <v>#VALUE!</v>
      </c>
      <c r="BI7" s="58" t="e">
        <f t="shared" si="2"/>
        <v>#VALUE!</v>
      </c>
      <c r="BJ7" s="58" t="e">
        <f t="shared" si="2"/>
        <v>#VALUE!</v>
      </c>
      <c r="BK7" s="58" t="e">
        <f t="shared" si="2"/>
        <v>#VALUE!</v>
      </c>
      <c r="BL7" s="58" t="e">
        <f t="shared" si="2"/>
        <v>#VALUE!</v>
      </c>
      <c r="BM7" s="58" t="e">
        <f t="shared" si="2"/>
        <v>#VALUE!</v>
      </c>
      <c r="BN7" s="58" t="e">
        <f t="shared" si="2"/>
        <v>#VALUE!</v>
      </c>
      <c r="BO7" s="58" t="e">
        <f t="shared" si="2"/>
        <v>#VALUE!</v>
      </c>
      <c r="BP7" s="58" t="e">
        <f t="shared" si="2"/>
        <v>#VALUE!</v>
      </c>
    </row>
    <row r="8" spans="1:68" x14ac:dyDescent="0.25">
      <c r="A8" s="36" t="str">
        <f t="shared" si="3"/>
        <v/>
      </c>
      <c r="B8" s="39">
        <v>5</v>
      </c>
      <c r="C8" s="51"/>
      <c r="D8" s="6"/>
      <c r="E8" s="7"/>
      <c r="F8" s="7"/>
      <c r="G8" s="7"/>
      <c r="H8" s="44"/>
      <c r="I8" s="13"/>
      <c r="J8" s="8"/>
      <c r="K8" s="8"/>
      <c r="L8" s="43"/>
      <c r="M8" s="9"/>
      <c r="N8" s="9"/>
      <c r="R8" s="55" t="str">
        <f>IF(OR(AND(('Данные заявки'!$C$8-N(H8))&gt;7398,N(L8)&lt;H8+7304),AND(('Данные заявки'!$C$8-N(H8))&gt;16530,N(L8)&lt;H8+16436),N(L8)&gt;'Данные заявки'!$C$8,N(L8)&lt;N(H8)+5113)," ошибка в дате документа,","")</f>
        <v xml:space="preserve"> ошибка в дате документа,</v>
      </c>
      <c r="S8" s="58"/>
      <c r="T8" s="58"/>
      <c r="U8" s="57">
        <f t="shared" si="4"/>
        <v>0</v>
      </c>
      <c r="V8" s="58" t="e">
        <f t="shared" si="0"/>
        <v>#VALUE!</v>
      </c>
      <c r="W8" s="58" t="e">
        <f t="shared" si="0"/>
        <v>#VALUE!</v>
      </c>
      <c r="X8" s="58" t="e">
        <f t="shared" si="0"/>
        <v>#VALUE!</v>
      </c>
      <c r="Y8" s="58" t="e">
        <f t="shared" si="0"/>
        <v>#VALUE!</v>
      </c>
      <c r="Z8" s="58" t="e">
        <f t="shared" si="0"/>
        <v>#VALUE!</v>
      </c>
      <c r="AA8" s="58" t="e">
        <f t="shared" si="0"/>
        <v>#VALUE!</v>
      </c>
      <c r="AB8" s="58" t="e">
        <f t="shared" si="0"/>
        <v>#VALUE!</v>
      </c>
      <c r="AC8" s="58" t="e">
        <f t="shared" si="0"/>
        <v>#VALUE!</v>
      </c>
      <c r="AD8" s="58" t="e">
        <f t="shared" si="0"/>
        <v>#VALUE!</v>
      </c>
      <c r="AE8" s="58" t="e">
        <f t="shared" si="0"/>
        <v>#VALUE!</v>
      </c>
      <c r="AF8" s="58" t="e">
        <f t="shared" si="0"/>
        <v>#VALUE!</v>
      </c>
      <c r="AG8" s="58" t="e">
        <f t="shared" si="0"/>
        <v>#VALUE!</v>
      </c>
      <c r="AH8" s="58" t="e">
        <f t="shared" si="0"/>
        <v>#VALUE!</v>
      </c>
      <c r="AI8" s="58" t="e">
        <f t="shared" si="0"/>
        <v>#VALUE!</v>
      </c>
      <c r="AJ8" s="58" t="e">
        <f t="shared" si="0"/>
        <v>#VALUE!</v>
      </c>
      <c r="AK8" s="58"/>
      <c r="AL8" s="58" t="e">
        <f t="shared" si="1"/>
        <v>#VALUE!</v>
      </c>
      <c r="AM8" s="58" t="e">
        <f t="shared" si="1"/>
        <v>#VALUE!</v>
      </c>
      <c r="AN8" s="58" t="e">
        <f t="shared" si="1"/>
        <v>#VALUE!</v>
      </c>
      <c r="AO8" s="58" t="e">
        <f t="shared" si="1"/>
        <v>#VALUE!</v>
      </c>
      <c r="AP8" s="58" t="e">
        <f t="shared" si="1"/>
        <v>#VALUE!</v>
      </c>
      <c r="AQ8" s="58" t="e">
        <f t="shared" si="1"/>
        <v>#VALUE!</v>
      </c>
      <c r="AR8" s="58" t="e">
        <f t="shared" si="1"/>
        <v>#VALUE!</v>
      </c>
      <c r="AS8" s="58" t="e">
        <f t="shared" si="1"/>
        <v>#VALUE!</v>
      </c>
      <c r="AT8" s="58" t="e">
        <f t="shared" si="1"/>
        <v>#VALUE!</v>
      </c>
      <c r="AU8" s="58" t="e">
        <f t="shared" si="1"/>
        <v>#VALUE!</v>
      </c>
      <c r="AV8" s="58" t="e">
        <f t="shared" si="1"/>
        <v>#VALUE!</v>
      </c>
      <c r="AW8" s="58" t="e">
        <f t="shared" si="1"/>
        <v>#VALUE!</v>
      </c>
      <c r="AX8" s="58" t="e">
        <f t="shared" si="1"/>
        <v>#VALUE!</v>
      </c>
      <c r="AY8" s="58" t="e">
        <f t="shared" si="1"/>
        <v>#VALUE!</v>
      </c>
      <c r="AZ8" s="58" t="e">
        <f t="shared" si="1"/>
        <v>#VALUE!</v>
      </c>
      <c r="BA8" s="58"/>
      <c r="BB8" s="58" t="e">
        <f t="shared" si="2"/>
        <v>#VALUE!</v>
      </c>
      <c r="BC8" s="58" t="e">
        <f t="shared" si="2"/>
        <v>#VALUE!</v>
      </c>
      <c r="BD8" s="58" t="e">
        <f t="shared" si="2"/>
        <v>#VALUE!</v>
      </c>
      <c r="BE8" s="58" t="e">
        <f t="shared" si="2"/>
        <v>#VALUE!</v>
      </c>
      <c r="BF8" s="58" t="e">
        <f t="shared" si="2"/>
        <v>#VALUE!</v>
      </c>
      <c r="BG8" s="58" t="e">
        <f t="shared" si="2"/>
        <v>#VALUE!</v>
      </c>
      <c r="BH8" s="58" t="e">
        <f t="shared" si="2"/>
        <v>#VALUE!</v>
      </c>
      <c r="BI8" s="58" t="e">
        <f t="shared" si="2"/>
        <v>#VALUE!</v>
      </c>
      <c r="BJ8" s="58" t="e">
        <f t="shared" si="2"/>
        <v>#VALUE!</v>
      </c>
      <c r="BK8" s="58" t="e">
        <f t="shared" si="2"/>
        <v>#VALUE!</v>
      </c>
      <c r="BL8" s="58" t="e">
        <f t="shared" si="2"/>
        <v>#VALUE!</v>
      </c>
      <c r="BM8" s="58" t="e">
        <f t="shared" si="2"/>
        <v>#VALUE!</v>
      </c>
      <c r="BN8" s="58" t="e">
        <f t="shared" si="2"/>
        <v>#VALUE!</v>
      </c>
      <c r="BO8" s="58" t="e">
        <f t="shared" si="2"/>
        <v>#VALUE!</v>
      </c>
      <c r="BP8" s="58" t="e">
        <f t="shared" si="2"/>
        <v>#VALUE!</v>
      </c>
    </row>
    <row r="9" spans="1:68" x14ac:dyDescent="0.25">
      <c r="A9" s="36" t="str">
        <f t="shared" ref="A9:A13" si="5">IF(AND(D9&lt;&gt;"",OR(E9="",F9="",N(H9)&lt;7306,K9="",L9="",M9="",N9="",R9&lt;&gt;"",AND(I9="",U9&gt;0))),"ОШИБКА при заполнении водителя п."&amp;B9&amp;" "&amp;IF(E9=""," не заполнена фамилия, ","")&amp;IF(F9=""," не заполнено имя, ","")&amp;IF(AND(I9="",U9&gt;0)," недопустимые символы в ФИО, ","")&amp;IF(N(H9)&lt;7306," не указана дата рождения, ","")&amp;IF(OR(K9="",L9="",M9="")," не заполнены данные документа, ","")&amp;R9&amp;IF(N9=""," не заполнен работодатель, ",""),"")</f>
        <v/>
      </c>
      <c r="B9" s="39">
        <v>6</v>
      </c>
      <c r="C9" s="51"/>
      <c r="D9" s="6"/>
      <c r="E9" s="7"/>
      <c r="F9" s="7"/>
      <c r="G9" s="7"/>
      <c r="H9" s="44"/>
      <c r="I9" s="13"/>
      <c r="J9" s="8"/>
      <c r="K9" s="8"/>
      <c r="L9" s="43"/>
      <c r="M9" s="9"/>
      <c r="N9" s="9"/>
      <c r="R9" s="55" t="str">
        <f>IF(OR(AND(('Данные заявки'!$C$8-N(H9))&gt;7398,N(L9)&lt;H9+7304),AND(('Данные заявки'!$C$8-N(H9))&gt;16530,N(L9)&lt;H9+16436),N(L9)&gt;'Данные заявки'!$C$8,N(L9)&lt;N(H9)+5113)," ошибка в дате документа,","")</f>
        <v xml:space="preserve"> ошибка в дате документа,</v>
      </c>
      <c r="S9" s="58"/>
      <c r="T9" s="58"/>
      <c r="U9" s="57">
        <f t="shared" ref="U9:U13" si="6">SUMIFS(V$2:BP$2,V9:BP9,"&lt;192",V9:BP9,"&lt;&gt;32",V9:BP9,"&lt;&gt;45",V9:BP9,"&lt;&gt;168",V9:BP9,"&lt;&gt;0")</f>
        <v>0</v>
      </c>
      <c r="V9" s="58" t="e">
        <f t="shared" si="0"/>
        <v>#VALUE!</v>
      </c>
      <c r="W9" s="58" t="e">
        <f t="shared" si="0"/>
        <v>#VALUE!</v>
      </c>
      <c r="X9" s="58" t="e">
        <f t="shared" si="0"/>
        <v>#VALUE!</v>
      </c>
      <c r="Y9" s="58" t="e">
        <f t="shared" si="0"/>
        <v>#VALUE!</v>
      </c>
      <c r="Z9" s="58" t="e">
        <f t="shared" si="0"/>
        <v>#VALUE!</v>
      </c>
      <c r="AA9" s="58" t="e">
        <f t="shared" si="0"/>
        <v>#VALUE!</v>
      </c>
      <c r="AB9" s="58" t="e">
        <f t="shared" si="0"/>
        <v>#VALUE!</v>
      </c>
      <c r="AC9" s="58" t="e">
        <f t="shared" si="0"/>
        <v>#VALUE!</v>
      </c>
      <c r="AD9" s="58" t="e">
        <f t="shared" si="0"/>
        <v>#VALUE!</v>
      </c>
      <c r="AE9" s="58" t="e">
        <f t="shared" si="0"/>
        <v>#VALUE!</v>
      </c>
      <c r="AF9" s="58" t="e">
        <f t="shared" si="0"/>
        <v>#VALUE!</v>
      </c>
      <c r="AG9" s="58" t="e">
        <f t="shared" si="0"/>
        <v>#VALUE!</v>
      </c>
      <c r="AH9" s="58" t="e">
        <f t="shared" si="0"/>
        <v>#VALUE!</v>
      </c>
      <c r="AI9" s="58" t="e">
        <f t="shared" si="0"/>
        <v>#VALUE!</v>
      </c>
      <c r="AJ9" s="58" t="e">
        <f t="shared" si="0"/>
        <v>#VALUE!</v>
      </c>
      <c r="AK9" s="58"/>
      <c r="AL9" s="58" t="e">
        <f t="shared" si="1"/>
        <v>#VALUE!</v>
      </c>
      <c r="AM9" s="58" t="e">
        <f t="shared" si="1"/>
        <v>#VALUE!</v>
      </c>
      <c r="AN9" s="58" t="e">
        <f t="shared" si="1"/>
        <v>#VALUE!</v>
      </c>
      <c r="AO9" s="58" t="e">
        <f t="shared" si="1"/>
        <v>#VALUE!</v>
      </c>
      <c r="AP9" s="58" t="e">
        <f t="shared" si="1"/>
        <v>#VALUE!</v>
      </c>
      <c r="AQ9" s="58" t="e">
        <f t="shared" si="1"/>
        <v>#VALUE!</v>
      </c>
      <c r="AR9" s="58" t="e">
        <f t="shared" si="1"/>
        <v>#VALUE!</v>
      </c>
      <c r="AS9" s="58" t="e">
        <f t="shared" si="1"/>
        <v>#VALUE!</v>
      </c>
      <c r="AT9" s="58" t="e">
        <f t="shared" si="1"/>
        <v>#VALUE!</v>
      </c>
      <c r="AU9" s="58" t="e">
        <f t="shared" si="1"/>
        <v>#VALUE!</v>
      </c>
      <c r="AV9" s="58" t="e">
        <f t="shared" si="1"/>
        <v>#VALUE!</v>
      </c>
      <c r="AW9" s="58" t="e">
        <f t="shared" si="1"/>
        <v>#VALUE!</v>
      </c>
      <c r="AX9" s="58" t="e">
        <f t="shared" si="1"/>
        <v>#VALUE!</v>
      </c>
      <c r="AY9" s="58" t="e">
        <f t="shared" si="1"/>
        <v>#VALUE!</v>
      </c>
      <c r="AZ9" s="58" t="e">
        <f t="shared" si="1"/>
        <v>#VALUE!</v>
      </c>
      <c r="BA9" s="58"/>
      <c r="BB9" s="58" t="e">
        <f t="shared" si="2"/>
        <v>#VALUE!</v>
      </c>
      <c r="BC9" s="58" t="e">
        <f t="shared" si="2"/>
        <v>#VALUE!</v>
      </c>
      <c r="BD9" s="58" t="e">
        <f t="shared" si="2"/>
        <v>#VALUE!</v>
      </c>
      <c r="BE9" s="58" t="e">
        <f t="shared" si="2"/>
        <v>#VALUE!</v>
      </c>
      <c r="BF9" s="58" t="e">
        <f t="shared" si="2"/>
        <v>#VALUE!</v>
      </c>
      <c r="BG9" s="58" t="e">
        <f t="shared" si="2"/>
        <v>#VALUE!</v>
      </c>
      <c r="BH9" s="58" t="e">
        <f t="shared" si="2"/>
        <v>#VALUE!</v>
      </c>
      <c r="BI9" s="58" t="e">
        <f t="shared" si="2"/>
        <v>#VALUE!</v>
      </c>
      <c r="BJ9" s="58" t="e">
        <f t="shared" si="2"/>
        <v>#VALUE!</v>
      </c>
      <c r="BK9" s="58" t="e">
        <f t="shared" si="2"/>
        <v>#VALUE!</v>
      </c>
      <c r="BL9" s="58" t="e">
        <f t="shared" si="2"/>
        <v>#VALUE!</v>
      </c>
      <c r="BM9" s="58" t="e">
        <f t="shared" si="2"/>
        <v>#VALUE!</v>
      </c>
      <c r="BN9" s="58" t="e">
        <f t="shared" si="2"/>
        <v>#VALUE!</v>
      </c>
      <c r="BO9" s="58" t="e">
        <f t="shared" si="2"/>
        <v>#VALUE!</v>
      </c>
      <c r="BP9" s="58" t="e">
        <f t="shared" si="2"/>
        <v>#VALUE!</v>
      </c>
    </row>
    <row r="10" spans="1:68" x14ac:dyDescent="0.25">
      <c r="A10" s="36" t="str">
        <f t="shared" si="5"/>
        <v/>
      </c>
      <c r="B10" s="39">
        <v>7</v>
      </c>
      <c r="C10" s="51"/>
      <c r="D10" s="6"/>
      <c r="E10" s="7"/>
      <c r="F10" s="7"/>
      <c r="G10" s="7"/>
      <c r="H10" s="44"/>
      <c r="I10" s="13"/>
      <c r="J10" s="8"/>
      <c r="K10" s="8"/>
      <c r="L10" s="43"/>
      <c r="M10" s="9"/>
      <c r="N10" s="9"/>
      <c r="R10" s="55" t="str">
        <f>IF(OR(AND(('Данные заявки'!$C$8-N(H10))&gt;7398,N(L10)&lt;H10+7304),AND(('Данные заявки'!$C$8-N(H10))&gt;16530,N(L10)&lt;H10+16436),N(L10)&gt;'Данные заявки'!$C$8,N(L10)&lt;N(H10)+5113)," ошибка в дате документа,","")</f>
        <v xml:space="preserve"> ошибка в дате документа,</v>
      </c>
      <c r="S10" s="58"/>
      <c r="T10" s="58"/>
      <c r="U10" s="57">
        <f t="shared" si="6"/>
        <v>0</v>
      </c>
      <c r="V10" s="58" t="e">
        <f t="shared" si="0"/>
        <v>#VALUE!</v>
      </c>
      <c r="W10" s="58" t="e">
        <f t="shared" si="0"/>
        <v>#VALUE!</v>
      </c>
      <c r="X10" s="58" t="e">
        <f t="shared" si="0"/>
        <v>#VALUE!</v>
      </c>
      <c r="Y10" s="58" t="e">
        <f t="shared" si="0"/>
        <v>#VALUE!</v>
      </c>
      <c r="Z10" s="58" t="e">
        <f t="shared" si="0"/>
        <v>#VALUE!</v>
      </c>
      <c r="AA10" s="58" t="e">
        <f t="shared" si="0"/>
        <v>#VALUE!</v>
      </c>
      <c r="AB10" s="58" t="e">
        <f t="shared" si="0"/>
        <v>#VALUE!</v>
      </c>
      <c r="AC10" s="58" t="e">
        <f t="shared" si="0"/>
        <v>#VALUE!</v>
      </c>
      <c r="AD10" s="58" t="e">
        <f t="shared" si="0"/>
        <v>#VALUE!</v>
      </c>
      <c r="AE10" s="58" t="e">
        <f t="shared" si="0"/>
        <v>#VALUE!</v>
      </c>
      <c r="AF10" s="58" t="e">
        <f t="shared" si="0"/>
        <v>#VALUE!</v>
      </c>
      <c r="AG10" s="58" t="e">
        <f t="shared" si="0"/>
        <v>#VALUE!</v>
      </c>
      <c r="AH10" s="58" t="e">
        <f t="shared" si="0"/>
        <v>#VALUE!</v>
      </c>
      <c r="AI10" s="58" t="e">
        <f t="shared" si="0"/>
        <v>#VALUE!</v>
      </c>
      <c r="AJ10" s="58" t="e">
        <f t="shared" si="0"/>
        <v>#VALUE!</v>
      </c>
      <c r="AK10" s="58"/>
      <c r="AL10" s="58" t="e">
        <f t="shared" si="1"/>
        <v>#VALUE!</v>
      </c>
      <c r="AM10" s="58" t="e">
        <f t="shared" si="1"/>
        <v>#VALUE!</v>
      </c>
      <c r="AN10" s="58" t="e">
        <f t="shared" si="1"/>
        <v>#VALUE!</v>
      </c>
      <c r="AO10" s="58" t="e">
        <f t="shared" si="1"/>
        <v>#VALUE!</v>
      </c>
      <c r="AP10" s="58" t="e">
        <f t="shared" si="1"/>
        <v>#VALUE!</v>
      </c>
      <c r="AQ10" s="58" t="e">
        <f t="shared" si="1"/>
        <v>#VALUE!</v>
      </c>
      <c r="AR10" s="58" t="e">
        <f t="shared" si="1"/>
        <v>#VALUE!</v>
      </c>
      <c r="AS10" s="58" t="e">
        <f t="shared" si="1"/>
        <v>#VALUE!</v>
      </c>
      <c r="AT10" s="58" t="e">
        <f t="shared" si="1"/>
        <v>#VALUE!</v>
      </c>
      <c r="AU10" s="58" t="e">
        <f t="shared" si="1"/>
        <v>#VALUE!</v>
      </c>
      <c r="AV10" s="58" t="e">
        <f t="shared" si="1"/>
        <v>#VALUE!</v>
      </c>
      <c r="AW10" s="58" t="e">
        <f t="shared" si="1"/>
        <v>#VALUE!</v>
      </c>
      <c r="AX10" s="58" t="e">
        <f t="shared" si="1"/>
        <v>#VALUE!</v>
      </c>
      <c r="AY10" s="58" t="e">
        <f t="shared" si="1"/>
        <v>#VALUE!</v>
      </c>
      <c r="AZ10" s="58" t="e">
        <f t="shared" si="1"/>
        <v>#VALUE!</v>
      </c>
      <c r="BA10" s="58"/>
      <c r="BB10" s="58" t="e">
        <f t="shared" si="2"/>
        <v>#VALUE!</v>
      </c>
      <c r="BC10" s="58" t="e">
        <f t="shared" si="2"/>
        <v>#VALUE!</v>
      </c>
      <c r="BD10" s="58" t="e">
        <f t="shared" si="2"/>
        <v>#VALUE!</v>
      </c>
      <c r="BE10" s="58" t="e">
        <f t="shared" si="2"/>
        <v>#VALUE!</v>
      </c>
      <c r="BF10" s="58" t="e">
        <f t="shared" si="2"/>
        <v>#VALUE!</v>
      </c>
      <c r="BG10" s="58" t="e">
        <f t="shared" si="2"/>
        <v>#VALUE!</v>
      </c>
      <c r="BH10" s="58" t="e">
        <f t="shared" si="2"/>
        <v>#VALUE!</v>
      </c>
      <c r="BI10" s="58" t="e">
        <f t="shared" si="2"/>
        <v>#VALUE!</v>
      </c>
      <c r="BJ10" s="58" t="e">
        <f t="shared" si="2"/>
        <v>#VALUE!</v>
      </c>
      <c r="BK10" s="58" t="e">
        <f t="shared" si="2"/>
        <v>#VALUE!</v>
      </c>
      <c r="BL10" s="58" t="e">
        <f t="shared" si="2"/>
        <v>#VALUE!</v>
      </c>
      <c r="BM10" s="58" t="e">
        <f t="shared" si="2"/>
        <v>#VALUE!</v>
      </c>
      <c r="BN10" s="58" t="e">
        <f t="shared" si="2"/>
        <v>#VALUE!</v>
      </c>
      <c r="BO10" s="58" t="e">
        <f t="shared" si="2"/>
        <v>#VALUE!</v>
      </c>
      <c r="BP10" s="58" t="e">
        <f t="shared" si="2"/>
        <v>#VALUE!</v>
      </c>
    </row>
    <row r="11" spans="1:68" x14ac:dyDescent="0.25">
      <c r="A11" s="36" t="str">
        <f t="shared" si="5"/>
        <v/>
      </c>
      <c r="B11" s="39">
        <v>8</v>
      </c>
      <c r="C11" s="51"/>
      <c r="D11" s="6"/>
      <c r="E11" s="7"/>
      <c r="F11" s="7"/>
      <c r="G11" s="7"/>
      <c r="H11" s="44"/>
      <c r="I11" s="13"/>
      <c r="J11" s="8"/>
      <c r="K11" s="8"/>
      <c r="L11" s="43"/>
      <c r="M11" s="9"/>
      <c r="N11" s="9"/>
      <c r="R11" s="55" t="str">
        <f>IF(OR(AND(('Данные заявки'!$C$8-N(H11))&gt;7398,N(L11)&lt;H11+7304),AND(('Данные заявки'!$C$8-N(H11))&gt;16530,N(L11)&lt;H11+16436),N(L11)&gt;'Данные заявки'!$C$8,N(L11)&lt;N(H11)+5113)," ошибка в дате документа,","")</f>
        <v xml:space="preserve"> ошибка в дате документа,</v>
      </c>
      <c r="S11" s="58"/>
      <c r="T11" s="58"/>
      <c r="U11" s="57">
        <f t="shared" si="6"/>
        <v>0</v>
      </c>
      <c r="V11" s="58" t="e">
        <f t="shared" si="0"/>
        <v>#VALUE!</v>
      </c>
      <c r="W11" s="58" t="e">
        <f t="shared" si="0"/>
        <v>#VALUE!</v>
      </c>
      <c r="X11" s="58" t="e">
        <f t="shared" si="0"/>
        <v>#VALUE!</v>
      </c>
      <c r="Y11" s="58" t="e">
        <f t="shared" si="0"/>
        <v>#VALUE!</v>
      </c>
      <c r="Z11" s="58" t="e">
        <f t="shared" si="0"/>
        <v>#VALUE!</v>
      </c>
      <c r="AA11" s="58" t="e">
        <f t="shared" si="0"/>
        <v>#VALUE!</v>
      </c>
      <c r="AB11" s="58" t="e">
        <f t="shared" si="0"/>
        <v>#VALUE!</v>
      </c>
      <c r="AC11" s="58" t="e">
        <f t="shared" si="0"/>
        <v>#VALUE!</v>
      </c>
      <c r="AD11" s="58" t="e">
        <f t="shared" si="0"/>
        <v>#VALUE!</v>
      </c>
      <c r="AE11" s="58" t="e">
        <f t="shared" si="0"/>
        <v>#VALUE!</v>
      </c>
      <c r="AF11" s="58" t="e">
        <f t="shared" si="0"/>
        <v>#VALUE!</v>
      </c>
      <c r="AG11" s="58" t="e">
        <f t="shared" si="0"/>
        <v>#VALUE!</v>
      </c>
      <c r="AH11" s="58" t="e">
        <f t="shared" si="0"/>
        <v>#VALUE!</v>
      </c>
      <c r="AI11" s="58" t="e">
        <f t="shared" si="0"/>
        <v>#VALUE!</v>
      </c>
      <c r="AJ11" s="58" t="e">
        <f t="shared" si="0"/>
        <v>#VALUE!</v>
      </c>
      <c r="AK11" s="58"/>
      <c r="AL11" s="58" t="e">
        <f t="shared" si="1"/>
        <v>#VALUE!</v>
      </c>
      <c r="AM11" s="58" t="e">
        <f t="shared" si="1"/>
        <v>#VALUE!</v>
      </c>
      <c r="AN11" s="58" t="e">
        <f t="shared" si="1"/>
        <v>#VALUE!</v>
      </c>
      <c r="AO11" s="58" t="e">
        <f t="shared" si="1"/>
        <v>#VALUE!</v>
      </c>
      <c r="AP11" s="58" t="e">
        <f t="shared" si="1"/>
        <v>#VALUE!</v>
      </c>
      <c r="AQ11" s="58" t="e">
        <f t="shared" si="1"/>
        <v>#VALUE!</v>
      </c>
      <c r="AR11" s="58" t="e">
        <f t="shared" si="1"/>
        <v>#VALUE!</v>
      </c>
      <c r="AS11" s="58" t="e">
        <f t="shared" si="1"/>
        <v>#VALUE!</v>
      </c>
      <c r="AT11" s="58" t="e">
        <f t="shared" si="1"/>
        <v>#VALUE!</v>
      </c>
      <c r="AU11" s="58" t="e">
        <f t="shared" si="1"/>
        <v>#VALUE!</v>
      </c>
      <c r="AV11" s="58" t="e">
        <f t="shared" si="1"/>
        <v>#VALUE!</v>
      </c>
      <c r="AW11" s="58" t="e">
        <f t="shared" si="1"/>
        <v>#VALUE!</v>
      </c>
      <c r="AX11" s="58" t="e">
        <f t="shared" si="1"/>
        <v>#VALUE!</v>
      </c>
      <c r="AY11" s="58" t="e">
        <f t="shared" si="1"/>
        <v>#VALUE!</v>
      </c>
      <c r="AZ11" s="58" t="e">
        <f t="shared" si="1"/>
        <v>#VALUE!</v>
      </c>
      <c r="BA11" s="58"/>
      <c r="BB11" s="58" t="e">
        <f t="shared" si="2"/>
        <v>#VALUE!</v>
      </c>
      <c r="BC11" s="58" t="e">
        <f t="shared" si="2"/>
        <v>#VALUE!</v>
      </c>
      <c r="BD11" s="58" t="e">
        <f t="shared" si="2"/>
        <v>#VALUE!</v>
      </c>
      <c r="BE11" s="58" t="e">
        <f t="shared" si="2"/>
        <v>#VALUE!</v>
      </c>
      <c r="BF11" s="58" t="e">
        <f t="shared" si="2"/>
        <v>#VALUE!</v>
      </c>
      <c r="BG11" s="58" t="e">
        <f t="shared" si="2"/>
        <v>#VALUE!</v>
      </c>
      <c r="BH11" s="58" t="e">
        <f t="shared" si="2"/>
        <v>#VALUE!</v>
      </c>
      <c r="BI11" s="58" t="e">
        <f t="shared" si="2"/>
        <v>#VALUE!</v>
      </c>
      <c r="BJ11" s="58" t="e">
        <f t="shared" si="2"/>
        <v>#VALUE!</v>
      </c>
      <c r="BK11" s="58" t="e">
        <f t="shared" si="2"/>
        <v>#VALUE!</v>
      </c>
      <c r="BL11" s="58" t="e">
        <f t="shared" si="2"/>
        <v>#VALUE!</v>
      </c>
      <c r="BM11" s="58" t="e">
        <f t="shared" si="2"/>
        <v>#VALUE!</v>
      </c>
      <c r="BN11" s="58" t="e">
        <f t="shared" si="2"/>
        <v>#VALUE!</v>
      </c>
      <c r="BO11" s="58" t="e">
        <f t="shared" si="2"/>
        <v>#VALUE!</v>
      </c>
      <c r="BP11" s="58" t="e">
        <f t="shared" si="2"/>
        <v>#VALUE!</v>
      </c>
    </row>
    <row r="12" spans="1:68" x14ac:dyDescent="0.25">
      <c r="A12" s="36" t="str">
        <f t="shared" si="5"/>
        <v/>
      </c>
      <c r="B12" s="39">
        <v>9</v>
      </c>
      <c r="C12" s="51"/>
      <c r="D12" s="6"/>
      <c r="E12" s="7"/>
      <c r="F12" s="7"/>
      <c r="G12" s="7"/>
      <c r="H12" s="44"/>
      <c r="I12" s="13"/>
      <c r="J12" s="8"/>
      <c r="K12" s="8"/>
      <c r="L12" s="43"/>
      <c r="M12" s="9"/>
      <c r="N12" s="9"/>
      <c r="R12" s="55" t="str">
        <f>IF(OR(AND(('Данные заявки'!$C$8-N(H12))&gt;7398,N(L12)&lt;H12+7304),AND(('Данные заявки'!$C$8-N(H12))&gt;16530,N(L12)&lt;H12+16436),N(L12)&gt;'Данные заявки'!$C$8,N(L12)&lt;N(H12)+5113)," ошибка в дате документа,","")</f>
        <v xml:space="preserve"> ошибка в дате документа,</v>
      </c>
      <c r="S12" s="58"/>
      <c r="T12" s="58"/>
      <c r="U12" s="57">
        <f t="shared" si="6"/>
        <v>0</v>
      </c>
      <c r="V12" s="58" t="e">
        <f t="shared" si="0"/>
        <v>#VALUE!</v>
      </c>
      <c r="W12" s="58" t="e">
        <f t="shared" si="0"/>
        <v>#VALUE!</v>
      </c>
      <c r="X12" s="58" t="e">
        <f t="shared" si="0"/>
        <v>#VALUE!</v>
      </c>
      <c r="Y12" s="58" t="e">
        <f t="shared" si="0"/>
        <v>#VALUE!</v>
      </c>
      <c r="Z12" s="58" t="e">
        <f t="shared" si="0"/>
        <v>#VALUE!</v>
      </c>
      <c r="AA12" s="58" t="e">
        <f t="shared" si="0"/>
        <v>#VALUE!</v>
      </c>
      <c r="AB12" s="58" t="e">
        <f t="shared" si="0"/>
        <v>#VALUE!</v>
      </c>
      <c r="AC12" s="58" t="e">
        <f t="shared" si="0"/>
        <v>#VALUE!</v>
      </c>
      <c r="AD12" s="58" t="e">
        <f t="shared" si="0"/>
        <v>#VALUE!</v>
      </c>
      <c r="AE12" s="58" t="e">
        <f t="shared" si="0"/>
        <v>#VALUE!</v>
      </c>
      <c r="AF12" s="58" t="e">
        <f t="shared" si="0"/>
        <v>#VALUE!</v>
      </c>
      <c r="AG12" s="58" t="e">
        <f t="shared" si="0"/>
        <v>#VALUE!</v>
      </c>
      <c r="AH12" s="58" t="e">
        <f t="shared" si="0"/>
        <v>#VALUE!</v>
      </c>
      <c r="AI12" s="58" t="e">
        <f t="shared" si="0"/>
        <v>#VALUE!</v>
      </c>
      <c r="AJ12" s="58" t="e">
        <f t="shared" si="0"/>
        <v>#VALUE!</v>
      </c>
      <c r="AK12" s="58"/>
      <c r="AL12" s="58" t="e">
        <f t="shared" si="1"/>
        <v>#VALUE!</v>
      </c>
      <c r="AM12" s="58" t="e">
        <f t="shared" si="1"/>
        <v>#VALUE!</v>
      </c>
      <c r="AN12" s="58" t="e">
        <f t="shared" si="1"/>
        <v>#VALUE!</v>
      </c>
      <c r="AO12" s="58" t="e">
        <f t="shared" si="1"/>
        <v>#VALUE!</v>
      </c>
      <c r="AP12" s="58" t="e">
        <f t="shared" si="1"/>
        <v>#VALUE!</v>
      </c>
      <c r="AQ12" s="58" t="e">
        <f t="shared" si="1"/>
        <v>#VALUE!</v>
      </c>
      <c r="AR12" s="58" t="e">
        <f t="shared" si="1"/>
        <v>#VALUE!</v>
      </c>
      <c r="AS12" s="58" t="e">
        <f t="shared" si="1"/>
        <v>#VALUE!</v>
      </c>
      <c r="AT12" s="58" t="e">
        <f t="shared" si="1"/>
        <v>#VALUE!</v>
      </c>
      <c r="AU12" s="58" t="e">
        <f t="shared" si="1"/>
        <v>#VALUE!</v>
      </c>
      <c r="AV12" s="58" t="e">
        <f t="shared" si="1"/>
        <v>#VALUE!</v>
      </c>
      <c r="AW12" s="58" t="e">
        <f t="shared" si="1"/>
        <v>#VALUE!</v>
      </c>
      <c r="AX12" s="58" t="e">
        <f t="shared" si="1"/>
        <v>#VALUE!</v>
      </c>
      <c r="AY12" s="58" t="e">
        <f t="shared" si="1"/>
        <v>#VALUE!</v>
      </c>
      <c r="AZ12" s="58" t="e">
        <f t="shared" si="1"/>
        <v>#VALUE!</v>
      </c>
      <c r="BA12" s="58"/>
      <c r="BB12" s="58" t="e">
        <f t="shared" si="2"/>
        <v>#VALUE!</v>
      </c>
      <c r="BC12" s="58" t="e">
        <f t="shared" si="2"/>
        <v>#VALUE!</v>
      </c>
      <c r="BD12" s="58" t="e">
        <f t="shared" si="2"/>
        <v>#VALUE!</v>
      </c>
      <c r="BE12" s="58" t="e">
        <f t="shared" si="2"/>
        <v>#VALUE!</v>
      </c>
      <c r="BF12" s="58" t="e">
        <f t="shared" si="2"/>
        <v>#VALUE!</v>
      </c>
      <c r="BG12" s="58" t="e">
        <f t="shared" si="2"/>
        <v>#VALUE!</v>
      </c>
      <c r="BH12" s="58" t="e">
        <f t="shared" si="2"/>
        <v>#VALUE!</v>
      </c>
      <c r="BI12" s="58" t="e">
        <f t="shared" si="2"/>
        <v>#VALUE!</v>
      </c>
      <c r="BJ12" s="58" t="e">
        <f t="shared" si="2"/>
        <v>#VALUE!</v>
      </c>
      <c r="BK12" s="58" t="e">
        <f t="shared" si="2"/>
        <v>#VALUE!</v>
      </c>
      <c r="BL12" s="58" t="e">
        <f t="shared" si="2"/>
        <v>#VALUE!</v>
      </c>
      <c r="BM12" s="58" t="e">
        <f t="shared" si="2"/>
        <v>#VALUE!</v>
      </c>
      <c r="BN12" s="58" t="e">
        <f t="shared" si="2"/>
        <v>#VALUE!</v>
      </c>
      <c r="BO12" s="58" t="e">
        <f t="shared" si="2"/>
        <v>#VALUE!</v>
      </c>
      <c r="BP12" s="58" t="e">
        <f t="shared" si="2"/>
        <v>#VALUE!</v>
      </c>
    </row>
    <row r="13" spans="1:68" x14ac:dyDescent="0.25">
      <c r="A13" s="36" t="str">
        <f t="shared" si="5"/>
        <v/>
      </c>
      <c r="B13" s="39">
        <v>10</v>
      </c>
      <c r="C13" s="51"/>
      <c r="D13" s="6"/>
      <c r="E13" s="7"/>
      <c r="F13" s="7"/>
      <c r="G13" s="7"/>
      <c r="H13" s="44"/>
      <c r="I13" s="13"/>
      <c r="J13" s="8"/>
      <c r="K13" s="8"/>
      <c r="L13" s="43"/>
      <c r="M13" s="9"/>
      <c r="N13" s="9"/>
      <c r="R13" s="55" t="str">
        <f>IF(OR(AND(('Данные заявки'!$C$8-N(H13))&gt;7398,N(L13)&lt;H13+7304),AND(('Данные заявки'!$C$8-N(H13))&gt;16530,N(L13)&lt;H13+16436),N(L13)&gt;'Данные заявки'!$C$8,N(L13)&lt;N(H13)+5113)," ошибка в дате документа,","")</f>
        <v xml:space="preserve"> ошибка в дате документа,</v>
      </c>
      <c r="S13" s="58"/>
      <c r="T13" s="58"/>
      <c r="U13" s="57">
        <f t="shared" si="6"/>
        <v>0</v>
      </c>
      <c r="V13" s="58" t="e">
        <f t="shared" si="0"/>
        <v>#VALUE!</v>
      </c>
      <c r="W13" s="58" t="e">
        <f t="shared" si="0"/>
        <v>#VALUE!</v>
      </c>
      <c r="X13" s="58" t="e">
        <f t="shared" si="0"/>
        <v>#VALUE!</v>
      </c>
      <c r="Y13" s="58" t="e">
        <f t="shared" si="0"/>
        <v>#VALUE!</v>
      </c>
      <c r="Z13" s="58" t="e">
        <f t="shared" si="0"/>
        <v>#VALUE!</v>
      </c>
      <c r="AA13" s="58" t="e">
        <f t="shared" si="0"/>
        <v>#VALUE!</v>
      </c>
      <c r="AB13" s="58" t="e">
        <f t="shared" si="0"/>
        <v>#VALUE!</v>
      </c>
      <c r="AC13" s="58" t="e">
        <f t="shared" si="0"/>
        <v>#VALUE!</v>
      </c>
      <c r="AD13" s="58" t="e">
        <f t="shared" si="0"/>
        <v>#VALUE!</v>
      </c>
      <c r="AE13" s="58" t="e">
        <f t="shared" si="0"/>
        <v>#VALUE!</v>
      </c>
      <c r="AF13" s="58" t="e">
        <f t="shared" si="0"/>
        <v>#VALUE!</v>
      </c>
      <c r="AG13" s="58" t="e">
        <f t="shared" si="0"/>
        <v>#VALUE!</v>
      </c>
      <c r="AH13" s="58" t="e">
        <f t="shared" si="0"/>
        <v>#VALUE!</v>
      </c>
      <c r="AI13" s="58" t="e">
        <f t="shared" si="0"/>
        <v>#VALUE!</v>
      </c>
      <c r="AJ13" s="58" t="e">
        <f t="shared" si="0"/>
        <v>#VALUE!</v>
      </c>
      <c r="AK13" s="58"/>
      <c r="AL13" s="58" t="e">
        <f t="shared" si="1"/>
        <v>#VALUE!</v>
      </c>
      <c r="AM13" s="58" t="e">
        <f t="shared" si="1"/>
        <v>#VALUE!</v>
      </c>
      <c r="AN13" s="58" t="e">
        <f t="shared" si="1"/>
        <v>#VALUE!</v>
      </c>
      <c r="AO13" s="58" t="e">
        <f t="shared" si="1"/>
        <v>#VALUE!</v>
      </c>
      <c r="AP13" s="58" t="e">
        <f t="shared" si="1"/>
        <v>#VALUE!</v>
      </c>
      <c r="AQ13" s="58" t="e">
        <f t="shared" si="1"/>
        <v>#VALUE!</v>
      </c>
      <c r="AR13" s="58" t="e">
        <f t="shared" si="1"/>
        <v>#VALUE!</v>
      </c>
      <c r="AS13" s="58" t="e">
        <f t="shared" si="1"/>
        <v>#VALUE!</v>
      </c>
      <c r="AT13" s="58" t="e">
        <f t="shared" si="1"/>
        <v>#VALUE!</v>
      </c>
      <c r="AU13" s="58" t="e">
        <f t="shared" si="1"/>
        <v>#VALUE!</v>
      </c>
      <c r="AV13" s="58" t="e">
        <f t="shared" si="1"/>
        <v>#VALUE!</v>
      </c>
      <c r="AW13" s="58" t="e">
        <f t="shared" si="1"/>
        <v>#VALUE!</v>
      </c>
      <c r="AX13" s="58" t="e">
        <f t="shared" si="1"/>
        <v>#VALUE!</v>
      </c>
      <c r="AY13" s="58" t="e">
        <f t="shared" si="1"/>
        <v>#VALUE!</v>
      </c>
      <c r="AZ13" s="58" t="e">
        <f t="shared" si="1"/>
        <v>#VALUE!</v>
      </c>
      <c r="BA13" s="58"/>
      <c r="BB13" s="58" t="e">
        <f t="shared" si="2"/>
        <v>#VALUE!</v>
      </c>
      <c r="BC13" s="58" t="e">
        <f t="shared" si="2"/>
        <v>#VALUE!</v>
      </c>
      <c r="BD13" s="58" t="e">
        <f t="shared" si="2"/>
        <v>#VALUE!</v>
      </c>
      <c r="BE13" s="58" t="e">
        <f t="shared" si="2"/>
        <v>#VALUE!</v>
      </c>
      <c r="BF13" s="58" t="e">
        <f t="shared" si="2"/>
        <v>#VALUE!</v>
      </c>
      <c r="BG13" s="58" t="e">
        <f t="shared" si="2"/>
        <v>#VALUE!</v>
      </c>
      <c r="BH13" s="58" t="e">
        <f t="shared" si="2"/>
        <v>#VALUE!</v>
      </c>
      <c r="BI13" s="58" t="e">
        <f t="shared" si="2"/>
        <v>#VALUE!</v>
      </c>
      <c r="BJ13" s="58" t="e">
        <f t="shared" si="2"/>
        <v>#VALUE!</v>
      </c>
      <c r="BK13" s="58" t="e">
        <f t="shared" si="2"/>
        <v>#VALUE!</v>
      </c>
      <c r="BL13" s="58" t="e">
        <f t="shared" si="2"/>
        <v>#VALUE!</v>
      </c>
      <c r="BM13" s="58" t="e">
        <f t="shared" si="2"/>
        <v>#VALUE!</v>
      </c>
      <c r="BN13" s="58" t="e">
        <f t="shared" si="2"/>
        <v>#VALUE!</v>
      </c>
      <c r="BO13" s="58" t="e">
        <f t="shared" si="2"/>
        <v>#VALUE!</v>
      </c>
      <c r="BP13" s="58" t="e">
        <f t="shared" si="2"/>
        <v>#VALUE!</v>
      </c>
    </row>
    <row r="24" spans="1:1" x14ac:dyDescent="0.25">
      <c r="A24" s="36" t="str">
        <f>IF(AND(E24&lt;&gt;"",OR(F24="",H24="",H24&lt;7306,K24="",L24="",M24="",N24="")),"ОШИБКА при заполнении посетителей п."&amp;D24&amp;" "&amp;IF(F24=""," не заполнено имя, ","")&amp;IF(OR(H24&lt;7306,H24="")," не указана дата рождения, ","")&amp;IF(OR(K24="",L24="",M24="",N24="")," не заполнены данные документа, ",""),"")</f>
        <v/>
      </c>
    </row>
  </sheetData>
  <sheetProtection algorithmName="SHA-512" hashValue="zsmRX+YrPD+lm9eGNF3gGiCwsnoB4J/WacQW7r6b9wlUUMZCcjhMDPdMJrBbwyC8kFmFR/JxuDq5MqxOsh+pMg==" saltValue="DJZCoMHfhKzVBYK8jBZ9KQ==" spinCount="100000" sheet="1" objects="1" scenarios="1" formatColumns="0"/>
  <mergeCells count="2">
    <mergeCell ref="E2:N2"/>
    <mergeCell ref="B2:D2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Гражданство" prompt="Только для иностранных граждан" xr:uid="{00000000-0002-0000-0300-000000000000}">
          <x14:formula1>
            <xm:f>Список!$G$2:$G$253</xm:f>
          </x14:formula1>
          <xm:sqref>I4:I13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/>
  <dimension ref="A1:BU22"/>
  <sheetViews>
    <sheetView zoomScale="90" zoomScaleNormal="90" workbookViewId="0">
      <selection activeCell="K31" sqref="K31"/>
    </sheetView>
  </sheetViews>
  <sheetFormatPr defaultRowHeight="15" x14ac:dyDescent="0.25"/>
  <cols>
    <col min="1" max="2" width="9.140625" style="35"/>
    <col min="3" max="3" width="27.85546875" style="35" customWidth="1"/>
    <col min="4" max="4" width="21.5703125" style="35" customWidth="1"/>
    <col min="5" max="5" width="21.42578125" style="35" customWidth="1"/>
    <col min="6" max="6" width="16.28515625" style="35" customWidth="1"/>
    <col min="7" max="7" width="18.85546875" style="35" customWidth="1"/>
    <col min="8" max="16384" width="9.140625" style="35"/>
  </cols>
  <sheetData>
    <row r="1" spans="1:73" ht="62.45" customHeight="1" x14ac:dyDescent="0.25">
      <c r="A1" s="36" t="str">
        <f ca="1">'Данные заявки'!$C$1</f>
        <v>ОШИБКИ В ЗАПОЛНЕНИИ ШАБЛОНА, ЗАЯВКА НЕ БУДЕТ ПРИНЯТА</v>
      </c>
      <c r="B1" s="35" t="s">
        <v>327</v>
      </c>
      <c r="E1" s="112" t="str">
        <f ca="1">A3&amp;A4&amp;A5&amp;A6&amp;A7&amp;A8&amp;A9&amp;A10&amp;A11&amp;A12&amp;A13&amp;A14&amp;A15&amp;A16&amp;A17&amp;A18&amp;A19&amp;A20&amp;A21&amp;A22</f>
        <v/>
      </c>
      <c r="F1" s="112"/>
      <c r="G1" s="112"/>
    </row>
    <row r="2" spans="1:73" ht="45" x14ac:dyDescent="0.25">
      <c r="B2" s="40" t="s">
        <v>14</v>
      </c>
      <c r="C2" s="41" t="s">
        <v>0</v>
      </c>
      <c r="D2" s="41" t="s">
        <v>1</v>
      </c>
      <c r="E2" s="41" t="s">
        <v>2</v>
      </c>
      <c r="F2" s="41" t="s">
        <v>41</v>
      </c>
      <c r="G2" s="41" t="s">
        <v>331</v>
      </c>
      <c r="U2" s="59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10"/>
      <c r="BR2" s="10"/>
      <c r="BS2" s="10"/>
      <c r="BT2" s="10"/>
      <c r="BU2" s="10"/>
    </row>
    <row r="3" spans="1:73" x14ac:dyDescent="0.25">
      <c r="A3" s="36" t="str">
        <f ca="1">IF(AND(C3&lt;&gt;"",OR(D3="",N(F3)&lt;7306,N(G3)&lt;ROUNDDOWN(NOW(),0))),"ОШИБКА прекращения доступа п."&amp;B3&amp;" "&amp;IF(D3=""," не заполнено имя, ","")&amp;IF(N(F3)&lt;7306," не указана дата рождения, ","")&amp;IF(AND(C3&lt;&gt;"",N(G3)&lt;ROUNDDOWN(NOW(),0)),"укажите дату прекращения не ранее текущей, ",""),"")</f>
        <v/>
      </c>
      <c r="B3" s="39">
        <v>1</v>
      </c>
      <c r="C3" s="7"/>
      <c r="D3" s="7"/>
      <c r="E3" s="7"/>
      <c r="F3" s="27"/>
      <c r="G3" s="27"/>
      <c r="U3" s="57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10"/>
      <c r="BR3" s="10"/>
      <c r="BS3" s="10"/>
      <c r="BT3" s="10"/>
      <c r="BU3" s="10"/>
    </row>
    <row r="4" spans="1:73" x14ac:dyDescent="0.25">
      <c r="A4" s="36" t="str">
        <f t="shared" ref="A4:A22" ca="1" si="0">IF(AND(C4&lt;&gt;"",OR(D4="",N(F4)&lt;7306,N(G4)&lt;ROUNDDOWN(NOW(),0))),"ОШИБКА прекращения доступа п."&amp;B4&amp;" "&amp;IF(D4=""," не заполнено имя, ","")&amp;IF(N(F4)&lt;7306," не указана дата рождения, ","")&amp;IF(AND(C4&lt;&gt;"",N(G4)&lt;ROUNDDOWN(NOW(),0)),"укажите дату прекращения не ранее текущей, ",""),"")</f>
        <v/>
      </c>
      <c r="B4" s="39">
        <v>2</v>
      </c>
      <c r="C4" s="7"/>
      <c r="D4" s="7"/>
      <c r="E4" s="7"/>
      <c r="F4" s="27"/>
      <c r="G4" s="27"/>
      <c r="U4" s="57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10"/>
      <c r="BR4" s="10"/>
      <c r="BS4" s="10"/>
      <c r="BT4" s="10"/>
      <c r="BU4" s="10"/>
    </row>
    <row r="5" spans="1:73" x14ac:dyDescent="0.25">
      <c r="A5" s="36" t="str">
        <f t="shared" ca="1" si="0"/>
        <v/>
      </c>
      <c r="B5" s="39">
        <v>3</v>
      </c>
      <c r="C5" s="7"/>
      <c r="D5" s="7"/>
      <c r="E5" s="7"/>
      <c r="F5" s="27"/>
      <c r="G5" s="27"/>
      <c r="U5" s="57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10"/>
      <c r="BR5" s="10"/>
      <c r="BS5" s="10"/>
      <c r="BT5" s="10"/>
      <c r="BU5" s="10"/>
    </row>
    <row r="6" spans="1:73" x14ac:dyDescent="0.25">
      <c r="A6" s="36" t="str">
        <f t="shared" ca="1" si="0"/>
        <v/>
      </c>
      <c r="B6" s="39">
        <v>4</v>
      </c>
      <c r="C6" s="7"/>
      <c r="D6" s="7"/>
      <c r="E6" s="7"/>
      <c r="F6" s="27"/>
      <c r="G6" s="27"/>
      <c r="U6" s="57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10"/>
      <c r="BR6" s="10"/>
      <c r="BS6" s="10"/>
      <c r="BT6" s="10"/>
      <c r="BU6" s="10"/>
    </row>
    <row r="7" spans="1:73" x14ac:dyDescent="0.25">
      <c r="A7" s="36" t="str">
        <f t="shared" ca="1" si="0"/>
        <v/>
      </c>
      <c r="B7" s="39">
        <v>5</v>
      </c>
      <c r="C7" s="7"/>
      <c r="D7" s="7"/>
      <c r="E7" s="7"/>
      <c r="F7" s="27"/>
      <c r="G7" s="27"/>
      <c r="U7" s="57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10"/>
      <c r="BR7" s="10"/>
      <c r="BS7" s="10"/>
      <c r="BT7" s="10"/>
      <c r="BU7" s="10"/>
    </row>
    <row r="8" spans="1:73" x14ac:dyDescent="0.25">
      <c r="A8" s="36" t="str">
        <f t="shared" ca="1" si="0"/>
        <v/>
      </c>
      <c r="B8" s="39">
        <v>6</v>
      </c>
      <c r="C8" s="7"/>
      <c r="D8" s="7"/>
      <c r="E8" s="7"/>
      <c r="F8" s="27"/>
      <c r="G8" s="27"/>
      <c r="U8" s="57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10"/>
      <c r="BR8" s="10"/>
      <c r="BS8" s="10"/>
      <c r="BT8" s="10"/>
      <c r="BU8" s="10"/>
    </row>
    <row r="9" spans="1:73" x14ac:dyDescent="0.25">
      <c r="A9" s="36" t="str">
        <f t="shared" ca="1" si="0"/>
        <v/>
      </c>
      <c r="B9" s="39">
        <v>7</v>
      </c>
      <c r="C9" s="7"/>
      <c r="D9" s="7"/>
      <c r="E9" s="7"/>
      <c r="F9" s="27"/>
      <c r="G9" s="27"/>
      <c r="U9" s="57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10"/>
      <c r="BR9" s="10"/>
      <c r="BS9" s="10"/>
      <c r="BT9" s="10"/>
      <c r="BU9" s="10"/>
    </row>
    <row r="10" spans="1:73" x14ac:dyDescent="0.25">
      <c r="A10" s="36" t="str">
        <f t="shared" ca="1" si="0"/>
        <v/>
      </c>
      <c r="B10" s="39">
        <v>8</v>
      </c>
      <c r="C10" s="7"/>
      <c r="D10" s="7"/>
      <c r="E10" s="7"/>
      <c r="F10" s="27"/>
      <c r="G10" s="27"/>
      <c r="U10" s="57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10"/>
      <c r="BR10" s="10"/>
      <c r="BS10" s="10"/>
      <c r="BT10" s="10"/>
      <c r="BU10" s="10"/>
    </row>
    <row r="11" spans="1:73" x14ac:dyDescent="0.25">
      <c r="A11" s="36" t="str">
        <f t="shared" ca="1" si="0"/>
        <v/>
      </c>
      <c r="B11" s="39">
        <v>9</v>
      </c>
      <c r="C11" s="7"/>
      <c r="D11" s="7"/>
      <c r="E11" s="7"/>
      <c r="F11" s="27"/>
      <c r="G11" s="27"/>
      <c r="U11" s="57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10"/>
      <c r="BR11" s="10"/>
      <c r="BS11" s="10"/>
      <c r="BT11" s="10"/>
      <c r="BU11" s="10"/>
    </row>
    <row r="12" spans="1:73" x14ac:dyDescent="0.25">
      <c r="A12" s="36" t="str">
        <f t="shared" ca="1" si="0"/>
        <v/>
      </c>
      <c r="B12" s="39">
        <v>10</v>
      </c>
      <c r="C12" s="7"/>
      <c r="D12" s="7"/>
      <c r="E12" s="7"/>
      <c r="F12" s="27"/>
      <c r="G12" s="27"/>
      <c r="U12" s="57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10"/>
      <c r="BR12" s="10"/>
      <c r="BS12" s="10"/>
      <c r="BT12" s="10"/>
      <c r="BU12" s="10"/>
    </row>
    <row r="13" spans="1:73" x14ac:dyDescent="0.25">
      <c r="A13" s="36" t="str">
        <f t="shared" ca="1" si="0"/>
        <v/>
      </c>
      <c r="B13" s="39">
        <v>11</v>
      </c>
      <c r="C13" s="7"/>
      <c r="D13" s="7"/>
      <c r="E13" s="7"/>
      <c r="F13" s="27"/>
      <c r="G13" s="27"/>
      <c r="U13" s="57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10"/>
      <c r="BR13" s="10"/>
      <c r="BS13" s="10"/>
      <c r="BT13" s="10"/>
      <c r="BU13" s="10"/>
    </row>
    <row r="14" spans="1:73" x14ac:dyDescent="0.25">
      <c r="A14" s="36" t="str">
        <f t="shared" ca="1" si="0"/>
        <v/>
      </c>
      <c r="B14" s="39">
        <v>12</v>
      </c>
      <c r="C14" s="7"/>
      <c r="D14" s="7"/>
      <c r="E14" s="7"/>
      <c r="F14" s="27"/>
      <c r="G14" s="27"/>
      <c r="U14" s="57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10"/>
      <c r="BR14" s="10"/>
      <c r="BS14" s="10"/>
      <c r="BT14" s="10"/>
      <c r="BU14" s="10"/>
    </row>
    <row r="15" spans="1:73" x14ac:dyDescent="0.25">
      <c r="A15" s="36" t="str">
        <f t="shared" ca="1" si="0"/>
        <v/>
      </c>
      <c r="B15" s="39">
        <v>13</v>
      </c>
      <c r="C15" s="7"/>
      <c r="D15" s="7"/>
      <c r="E15" s="7"/>
      <c r="F15" s="27"/>
      <c r="G15" s="27"/>
      <c r="U15" s="57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10"/>
      <c r="BR15" s="10"/>
      <c r="BS15" s="10"/>
      <c r="BT15" s="10"/>
      <c r="BU15" s="10"/>
    </row>
    <row r="16" spans="1:73" x14ac:dyDescent="0.25">
      <c r="A16" s="36" t="str">
        <f t="shared" ca="1" si="0"/>
        <v/>
      </c>
      <c r="B16" s="39">
        <v>14</v>
      </c>
      <c r="C16" s="7"/>
      <c r="D16" s="7"/>
      <c r="E16" s="7"/>
      <c r="F16" s="27"/>
      <c r="G16" s="27"/>
      <c r="U16" s="57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10"/>
      <c r="BR16" s="10"/>
      <c r="BS16" s="10"/>
      <c r="BT16" s="10"/>
      <c r="BU16" s="10"/>
    </row>
    <row r="17" spans="1:73" x14ac:dyDescent="0.25">
      <c r="A17" s="36" t="str">
        <f t="shared" ca="1" si="0"/>
        <v/>
      </c>
      <c r="B17" s="39">
        <v>15</v>
      </c>
      <c r="C17" s="7"/>
      <c r="D17" s="7"/>
      <c r="E17" s="7"/>
      <c r="F17" s="27"/>
      <c r="G17" s="27"/>
      <c r="U17" s="57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10"/>
      <c r="BR17" s="10"/>
      <c r="BS17" s="10"/>
      <c r="BT17" s="10"/>
      <c r="BU17" s="10"/>
    </row>
    <row r="18" spans="1:73" x14ac:dyDescent="0.25">
      <c r="A18" s="36" t="str">
        <f t="shared" ca="1" si="0"/>
        <v/>
      </c>
      <c r="B18" s="39">
        <v>16</v>
      </c>
      <c r="C18" s="7"/>
      <c r="D18" s="7"/>
      <c r="E18" s="7"/>
      <c r="F18" s="27"/>
      <c r="G18" s="27"/>
      <c r="U18" s="57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10"/>
      <c r="BR18" s="10"/>
      <c r="BS18" s="10"/>
      <c r="BT18" s="10"/>
      <c r="BU18" s="10"/>
    </row>
    <row r="19" spans="1:73" x14ac:dyDescent="0.25">
      <c r="A19" s="36" t="str">
        <f t="shared" ca="1" si="0"/>
        <v/>
      </c>
      <c r="B19" s="39">
        <v>17</v>
      </c>
      <c r="C19" s="7"/>
      <c r="D19" s="7"/>
      <c r="E19" s="7"/>
      <c r="F19" s="27"/>
      <c r="G19" s="27"/>
      <c r="U19" s="57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10"/>
      <c r="BR19" s="10"/>
      <c r="BS19" s="10"/>
      <c r="BT19" s="10"/>
      <c r="BU19" s="10"/>
    </row>
    <row r="20" spans="1:73" x14ac:dyDescent="0.25">
      <c r="A20" s="36" t="str">
        <f t="shared" ca="1" si="0"/>
        <v/>
      </c>
      <c r="B20" s="39">
        <v>18</v>
      </c>
      <c r="C20" s="7"/>
      <c r="D20" s="7"/>
      <c r="E20" s="7"/>
      <c r="F20" s="27"/>
      <c r="G20" s="27"/>
      <c r="U20" s="57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10"/>
      <c r="BR20" s="10"/>
      <c r="BS20" s="10"/>
      <c r="BT20" s="10"/>
      <c r="BU20" s="10"/>
    </row>
    <row r="21" spans="1:73" x14ac:dyDescent="0.25">
      <c r="A21" s="36" t="str">
        <f t="shared" ca="1" si="0"/>
        <v/>
      </c>
      <c r="B21" s="39">
        <v>19</v>
      </c>
      <c r="C21" s="7"/>
      <c r="D21" s="7"/>
      <c r="E21" s="7"/>
      <c r="F21" s="27"/>
      <c r="G21" s="27"/>
      <c r="U21" s="57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10"/>
      <c r="BR21" s="10"/>
      <c r="BS21" s="10"/>
      <c r="BT21" s="10"/>
      <c r="BU21" s="10"/>
    </row>
    <row r="22" spans="1:73" x14ac:dyDescent="0.25">
      <c r="A22" s="36" t="str">
        <f t="shared" ca="1" si="0"/>
        <v/>
      </c>
      <c r="B22" s="39">
        <v>20</v>
      </c>
      <c r="C22" s="7"/>
      <c r="D22" s="7"/>
      <c r="E22" s="7"/>
      <c r="F22" s="27"/>
      <c r="G22" s="27"/>
      <c r="U22" s="57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10"/>
      <c r="BR22" s="10"/>
      <c r="BS22" s="10"/>
      <c r="BT22" s="10"/>
      <c r="BU22" s="10"/>
    </row>
  </sheetData>
  <sheetProtection algorithmName="SHA-512" hashValue="iS7f23A2i2+OYd7jWCTPz65XSHiL+vKaL9ROXbPth9PG9UbEpY1AJ3ue2Vbe4OOSU9Te207CsJibbZ1MKX7grw==" saltValue="GM7k4Vk932rzMls4NKicrQ==" spinCount="100000" sheet="1" objects="1" scenarios="1" formatColumns="0"/>
  <mergeCells count="1">
    <mergeCell ref="E1:G1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>
    <pageSetUpPr fitToPage="1"/>
  </sheetPr>
  <dimension ref="A1:AV126"/>
  <sheetViews>
    <sheetView view="pageBreakPreview" topLeftCell="D2" zoomScaleNormal="100" zoomScaleSheetLayoutView="100" workbookViewId="0">
      <selection activeCell="O87" sqref="O87"/>
    </sheetView>
  </sheetViews>
  <sheetFormatPr defaultRowHeight="15" x14ac:dyDescent="0.25"/>
  <cols>
    <col min="1" max="1" width="4.85546875" style="24" customWidth="1"/>
    <col min="2" max="3" width="13.7109375" style="24" customWidth="1"/>
    <col min="4" max="4" width="12" style="24" customWidth="1"/>
    <col min="5" max="5" width="15.28515625" style="24" customWidth="1"/>
    <col min="6" max="6" width="8.140625" style="24" customWidth="1"/>
    <col min="7" max="8" width="8.28515625" style="24" customWidth="1"/>
    <col min="9" max="9" width="9.140625" style="24"/>
    <col min="10" max="10" width="12.28515625" style="24" customWidth="1"/>
    <col min="11" max="11" width="8.85546875" style="24" customWidth="1"/>
    <col min="12" max="12" width="1" style="24" customWidth="1"/>
    <col min="13" max="13" width="15.7109375" style="24" customWidth="1"/>
    <col min="14" max="23" width="9.140625" style="24"/>
    <col min="24" max="24" width="8.5703125" style="24" customWidth="1"/>
    <col min="25" max="16384" width="9.140625" style="24"/>
  </cols>
  <sheetData>
    <row r="1" spans="1:48" ht="77.25" customHeight="1" x14ac:dyDescent="0.3">
      <c r="A1" s="116" t="str">
        <f>'Данные заявки'!C2&amp; CHAR(10)&amp;"ИНН "&amp;'Данные заявки'!C3&amp; CHAR(10)&amp;"тел. ответственного  "&amp;'Данные заявки'!C13</f>
        <v>ОАО 'АБВГД'
ИНН 1234567890
тел. ответственного  7(999)999-99-99</v>
      </c>
      <c r="B1" s="116"/>
      <c r="C1" s="116"/>
      <c r="D1" s="116"/>
      <c r="E1" s="85"/>
      <c r="F1" s="85"/>
      <c r="G1" s="93"/>
      <c r="H1" s="93"/>
      <c r="I1" s="93"/>
      <c r="J1" s="93"/>
      <c r="K1" s="95" t="s">
        <v>314</v>
      </c>
      <c r="L1" s="93"/>
    </row>
    <row r="2" spans="1:48" ht="21.75" customHeight="1" x14ac:dyDescent="0.3">
      <c r="A2" s="117" t="str">
        <f>"исх. №"&amp;'Данные заявки'!C12&amp;" /  "&amp; TEXT('Данные заявки'!E12, "ДД.ММ.ГГГГ" )</f>
        <v>исх. №1245 /  00.01.1900</v>
      </c>
      <c r="B2" s="117"/>
      <c r="C2" s="117"/>
      <c r="D2" s="117"/>
      <c r="E2" s="85"/>
      <c r="F2" s="94"/>
      <c r="G2" s="94"/>
      <c r="H2" s="94"/>
      <c r="I2" s="94"/>
      <c r="J2" s="94"/>
      <c r="K2" s="94"/>
      <c r="L2" s="94"/>
    </row>
    <row r="3" spans="1:48" ht="21" customHeight="1" x14ac:dyDescent="0.3">
      <c r="A3" s="92" t="s">
        <v>679</v>
      </c>
      <c r="B3" s="92"/>
      <c r="C3" s="92"/>
      <c r="D3" s="92"/>
      <c r="E3" s="85"/>
      <c r="F3" s="86"/>
      <c r="G3" s="86"/>
      <c r="H3" s="86"/>
      <c r="I3" s="86"/>
      <c r="J3" s="86"/>
      <c r="K3" s="86"/>
      <c r="L3" s="86"/>
    </row>
    <row r="4" spans="1:48" ht="21" customHeight="1" x14ac:dyDescent="0.3">
      <c r="A4" s="92" t="str">
        <f>'Данные заявки'!C14</f>
        <v>МОСКВА УЛ. БУТЛЕРОВА, 7</v>
      </c>
      <c r="B4" s="92"/>
      <c r="C4" s="92"/>
      <c r="D4" s="92"/>
      <c r="E4" s="85"/>
      <c r="F4" s="86"/>
      <c r="G4" s="86"/>
      <c r="H4" s="86"/>
      <c r="I4" s="86"/>
      <c r="J4" s="86"/>
      <c r="K4" s="86"/>
      <c r="L4" s="86"/>
    </row>
    <row r="5" spans="1:48" ht="18.75" x14ac:dyDescent="0.3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24" t="s">
        <v>324</v>
      </c>
    </row>
    <row r="6" spans="1:48" ht="18.75" x14ac:dyDescent="0.3">
      <c r="A6" s="118" t="s">
        <v>680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85"/>
      <c r="M6" s="24" t="s">
        <v>325</v>
      </c>
    </row>
    <row r="7" spans="1:48" ht="18.600000000000001" customHeight="1" x14ac:dyDescent="0.3">
      <c r="A7" s="114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2" t="s">
        <v>326</v>
      </c>
      <c r="N7" s="2"/>
    </row>
    <row r="8" spans="1:48" ht="18.600000000000001" customHeight="1" x14ac:dyDescent="0.3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  <c r="L8" s="94"/>
      <c r="M8" s="2"/>
      <c r="N8" s="2"/>
    </row>
    <row r="9" spans="1:48" ht="57" hidden="1" customHeight="1" x14ac:dyDescent="0.3">
      <c r="A9" s="119" t="str">
        <f>"    "&amp;"Просим разрешить в соответствии с договором "&amp;'Данные заявки'!C4 &amp;" от "&amp; TEXT('Данные заявки'!E4, "ДД.ММ.ГГГГ" )&amp;" доступ с "&amp;TEXT('Данные заявки'!C8, "ДД.ММ.ГГГГ" )&amp;" по "&amp;TEXT('Данные заявки'!C9, "ДД.ММ.ГГГГ" )&amp;", с целью: "&amp;'Данные заявки'!C10&amp;" на объект "&amp;'Данные заявки'!C14</f>
        <v xml:space="preserve">    Просим разрешить в соответствии с договором 123 от 00.01.1900 доступ с 01.01.2025 по 01.01.2025, с целью: установка дополнительного оборудования на объект МОСКВА УЛ. БУТЛЕРОВА, 7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94"/>
      <c r="M9" s="24" t="str">
        <f>IF(AND(Посетители!C3="", Автотранспорт!D4=""), "скрыть", "показать")</f>
        <v>скрыть</v>
      </c>
      <c r="N9" s="2"/>
    </row>
    <row r="10" spans="1:48" ht="51.75" hidden="1" customHeight="1" x14ac:dyDescent="0.3">
      <c r="A10" s="116" t="str">
        <f>"в помещения: "&amp;'Данные заявки'!C6&amp;IF('Данные заявки'!D6="","",", "&amp;'Данные заявки'!D6)&amp;IF('Данные заявки'!E6="","",", "&amp;'Данные заявки'!E6)&amp;IF('Данные заявки'!F6="","",", "&amp;'Данные заявки'!F6)&amp;IF('Данные заявки'!G6="","",", "&amp;'Данные заявки'!G6)&amp;IF('Данные заявки'!H6="","",", "&amp;'Данные заявки'!H6)&amp;IF('Данные заявки'!I6="","",", "&amp;'Данные заявки'!I6)&amp;IF('Данные заявки'!J6="","",", "&amp;'Данные заявки'!J6)&amp;IF('Данные заявки'!K6="","",", "&amp;'Данные заявки'!K6)&amp;IF('Данные заявки'!L6="","",", "&amp;'Данные заявки'!L6)&amp;IF('Данные заявки'!M6="","",", "&amp;'Данные заявки'!M6)&amp;IF('Данные заявки'!N6="","",", "&amp;'Данные заявки'!N6)&amp;IF('Данные заявки'!O6="","",", "&amp;'Данные заявки'!O6)&amp;IF('Данные заявки'!P6="","",", "&amp;'Данные заявки'!P6)&amp;IF('Данные заявки'!Q6="","",", "&amp;'Данные заявки'!Q6)&amp;IF('Данные заявки'!R6="","",", "&amp;'Данные заявки'!R6)&amp;IF('Данные заявки'!S6="","",", "&amp;'Данные заявки'!S6)&amp;IF('Данные заявки'!U6="","",", "&amp;'Данные заявки'!U6)&amp;IF('Данные заявки'!V6="","",", "&amp;'Данные заявки'!V6)&amp;IF('Данные заявки'!W6="","",", "&amp;'Данные заявки'!W6)&amp;IF('Данные заявки'!X6="","",", "&amp;'Данные заявки'!X6)&amp;IF('Данные заявки'!Y6="","",", "&amp;'Данные заявки'!Y6)&amp;IF('Данные заявки'!Z6="","",", "&amp;'Данные заявки'!Z6)&amp;IF('Данные заявки'!AA6="","",", "&amp;'Данные заявки'!AA6)&amp;IF('Данные заявки'!AB6="","",", "&amp;'Данные заявки'!AB6)&amp;IF('Данные заявки'!AC6="","",", "&amp;'Данные заявки'!AC6)&amp;IF('Данные заявки'!AD6="","",", "&amp;'Данные заявки'!AD6)&amp;IF('Данные заявки'!AE6="","",", "&amp;'Данные заявки'!AE6)&amp;IF('Данные заявки'!AF6="","",", "&amp;'Данные заявки'!AF6)&amp;IF('Данные заявки'!AG6="","",", "&amp;'Данные заявки'!AG6)&amp;IF('Данные заявки'!AH6="","",", "&amp;'Данные заявки'!AH6)&amp;IF('Данные заявки'!AI6="","",", "&amp;'Данные заявки'!AI6)&amp;IF('Данные заявки'!AJ6="","",", "&amp;'Данные заявки'!AJ6)&amp;IF('Данные заявки'!AK6="","",", "&amp;'Данные заявки'!AK6)&amp;IF('Данные заявки'!AL6="","",", "&amp;'Данные заявки'!AL6)&amp;IF('Данные заявки'!AM6="","",", "&amp;'Данные заявки'!AM6)&amp;IF('Данные заявки'!AO6="","",", "&amp;'Данные заявки'!AO6)&amp;IF('Данные заявки'!AP6="","",", "&amp;'Данные заявки'!AP6)</f>
        <v>в помещения: Линия входных турникетов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94"/>
      <c r="M10" s="24" t="str">
        <f>IF(Посетители!C3="","скрыть","показать")</f>
        <v>скрыть</v>
      </c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</row>
    <row r="11" spans="1:48" ht="18.75" hidden="1" x14ac:dyDescent="0.3">
      <c r="A11" s="85" t="s">
        <v>316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24" t="str">
        <f>IF(Посетители!C3="","скрыть","показать")</f>
        <v>скрыть</v>
      </c>
    </row>
    <row r="12" spans="1:48" ht="36.75" hidden="1" customHeight="1" x14ac:dyDescent="0.3">
      <c r="A12" s="119" t="str">
        <f>Посетители!C3&amp;" "&amp;Посетители!D3&amp;" "&amp;Посетители!E3&amp;" "&amp;TEXT(Посетители!F3,"ДД.ММ.ГГГГ")&amp;"г.р. "&amp;IF(Посетители!G3="","","гражданина "&amp;Посетители!G3)&amp;" паспорт "&amp;Посетители!H3&amp;"№"&amp;Посетители!I3&amp;" выдан "&amp;TEXT(Посетители!J3,"ДД.ММ.ГГГГ")&amp;" "&amp;Посетители!K3&amp;", сотрудник "&amp;Посетители!L3</f>
        <v xml:space="preserve">   00.01.1900г.р.  паспорт № выдан 00.01.1900 , сотрудник 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94"/>
      <c r="M12" s="24" t="str">
        <f>IF(Посетители!C3="","скрыть","показать")</f>
        <v>скрыть</v>
      </c>
    </row>
    <row r="13" spans="1:48" ht="36.75" hidden="1" customHeight="1" x14ac:dyDescent="0.3">
      <c r="A13" s="119" t="str">
        <f>Посетители!C4&amp;" "&amp;Посетители!D4&amp;" "&amp;Посетители!E4&amp;" "&amp;TEXT(Посетители!F4,"ДД.ММ.ГГГГ")&amp;"г.р. "&amp;IF(Посетители!G4="","","гражданина "&amp;Посетители!G4)&amp;" паспорт "&amp;Посетители!H4&amp;"№"&amp;Посетители!I4&amp;" выдан "&amp;TEXT(Посетители!J4,"ДД.ММ.ГГГГ")&amp;" "&amp;Посетители!K4&amp;", сотрудник "&amp;Посетители!L4</f>
        <v xml:space="preserve">   00.01.1900г.р.  паспорт № выдан 00.01.1900 , сотрудник </v>
      </c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94"/>
      <c r="M13" s="24" t="str">
        <f>IF(Посетители!C4="","скрыть","показать")</f>
        <v>скрыть</v>
      </c>
    </row>
    <row r="14" spans="1:48" ht="36.75" hidden="1" customHeight="1" x14ac:dyDescent="0.3">
      <c r="A14" s="119" t="str">
        <f>Посетители!C5&amp;" "&amp;Посетители!D5&amp;" "&amp;Посетители!E5&amp;" "&amp;TEXT(Посетители!F5,"ДД.ММ.ГГГГ")&amp;"г.р. "&amp;IF(Посетители!G5="","","гражданина "&amp;Посетители!G5)&amp;" паспорт "&amp;Посетители!H5&amp;"№"&amp;Посетители!I5&amp;" выдан "&amp;TEXT(Посетители!J5,"ДД.ММ.ГГГГ")&amp;" "&amp;Посетители!K5&amp;", сотрудник "&amp;Посетители!L5</f>
        <v xml:space="preserve">   00.01.1900г.р.  паспорт № выдан 00.01.1900 , сотрудник </v>
      </c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94"/>
      <c r="M14" s="24" t="str">
        <f>IF(Посетители!C5="","скрыть","показать")</f>
        <v>скрыть</v>
      </c>
    </row>
    <row r="15" spans="1:48" ht="36.75" hidden="1" customHeight="1" x14ac:dyDescent="0.3">
      <c r="A15" s="119" t="str">
        <f>Посетители!C6&amp;" "&amp;Посетители!D6&amp;" "&amp;Посетители!E6&amp;" "&amp;TEXT(Посетители!F6,"ДД.ММ.ГГГГ")&amp;"г.р. "&amp;IF(Посетители!G6="","","гражданина "&amp;Посетители!G6)&amp;" паспорт "&amp;Посетители!H6&amp;"№"&amp;Посетители!I6&amp;" выдан "&amp;TEXT(Посетители!J6,"ДД.ММ.ГГГГ")&amp;" "&amp;Посетители!K6&amp;", сотрудник "&amp;Посетители!L6</f>
        <v xml:space="preserve">   00.01.1900г.р.  паспорт № выдан 00.01.1900 , сотрудник 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94"/>
      <c r="M15" s="24" t="str">
        <f>IF(Посетители!C6="","скрыть","показать")</f>
        <v>скрыть</v>
      </c>
    </row>
    <row r="16" spans="1:48" ht="36.75" hidden="1" customHeight="1" x14ac:dyDescent="0.3">
      <c r="A16" s="119" t="str">
        <f>Посетители!C7&amp;" "&amp;Посетители!D7&amp;" "&amp;Посетители!E7&amp;" "&amp;TEXT(Посетители!F7,"ДД.ММ.ГГГГ")&amp;"г.р. "&amp;IF(Посетители!G7="","","гражданина "&amp;Посетители!G7)&amp;" паспорт "&amp;Посетители!H7&amp;"№"&amp;Посетители!I7&amp;" выдан "&amp;TEXT(Посетители!J7,"ДД.ММ.ГГГГ")&amp;" "&amp;Посетители!K7&amp;", сотрудник "&amp;Посетители!L7</f>
        <v xml:space="preserve">   00.01.1900г.р.  паспорт № выдан 00.01.1900 , сотрудник 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94"/>
      <c r="M16" s="24" t="str">
        <f>IF(Посетители!C7="","скрыть","показать")</f>
        <v>скрыть</v>
      </c>
    </row>
    <row r="17" spans="1:13" ht="36.75" hidden="1" customHeight="1" x14ac:dyDescent="0.3">
      <c r="A17" s="119" t="str">
        <f>Посетители!C8&amp;" "&amp;Посетители!D8&amp;" "&amp;Посетители!E8&amp;" "&amp;TEXT(Посетители!F8,"ДД.ММ.ГГГГ")&amp;"г.р. "&amp;IF(Посетители!G8="","","гражданина "&amp;Посетители!G8)&amp;" паспорт "&amp;Посетители!H8&amp;"№"&amp;Посетители!I8&amp;" выдан "&amp;TEXT(Посетители!J8,"ДД.ММ.ГГГГ")&amp;" "&amp;Посетители!K8&amp;", сотрудник "&amp;Посетители!L8</f>
        <v xml:space="preserve">   00.01.1900г.р.  паспорт № выдан 00.01.1900 , сотрудник 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94"/>
      <c r="M17" s="24" t="str">
        <f>IF(Посетители!C8="","скрыть","показать")</f>
        <v>скрыть</v>
      </c>
    </row>
    <row r="18" spans="1:13" ht="36.75" hidden="1" customHeight="1" x14ac:dyDescent="0.3">
      <c r="A18" s="119" t="str">
        <f>Посетители!C9&amp;" "&amp;Посетители!D9&amp;" "&amp;Посетители!E9&amp;" "&amp;TEXT(Посетители!F9,"ДД.ММ.ГГГГ")&amp;"г.р. "&amp;IF(Посетители!G9="","","гражданина "&amp;Посетители!G9)&amp;" паспорт "&amp;Посетители!H9&amp;"№"&amp;Посетители!I9&amp;" выдан "&amp;TEXT(Посетители!J9,"ДД.ММ.ГГГГ")&amp;" "&amp;Посетители!K9&amp;", сотрудник "&amp;Посетители!L9</f>
        <v xml:space="preserve">   00.01.1900г.р.  паспорт № выдан 00.01.1900 , сотрудник 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94"/>
      <c r="M18" s="24" t="str">
        <f>IF(Посетители!C9="","скрыть","показать")</f>
        <v>скрыть</v>
      </c>
    </row>
    <row r="19" spans="1:13" ht="36.75" hidden="1" customHeight="1" x14ac:dyDescent="0.3">
      <c r="A19" s="119" t="str">
        <f>Посетители!C10&amp;" "&amp;Посетители!D10&amp;" "&amp;Посетители!E10&amp;" "&amp;TEXT(Посетители!F10,"ДД.ММ.ГГГГ")&amp;"г.р. "&amp;IF(Посетители!G10="","","гражданина "&amp;Посетители!G10)&amp;" паспорт "&amp;Посетители!H10&amp;"№"&amp;Посетители!I10&amp;" выдан "&amp;TEXT(Посетители!J10,"ДД.ММ.ГГГГ")&amp;" "&amp;Посетители!K10&amp;", сотрудник "&amp;Посетители!L10</f>
        <v xml:space="preserve">   00.01.1900г.р.  паспорт № выдан 00.01.1900 , сотрудник 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94"/>
      <c r="M19" s="24" t="str">
        <f>IF(Посетители!C10="","скрыть","показать")</f>
        <v>скрыть</v>
      </c>
    </row>
    <row r="20" spans="1:13" ht="36.75" hidden="1" customHeight="1" x14ac:dyDescent="0.3">
      <c r="A20" s="119" t="str">
        <f>Посетители!C11&amp;" "&amp;Посетители!D11&amp;" "&amp;Посетители!E11&amp;" "&amp;TEXT(Посетители!F11,"ДД.ММ.ГГГГ")&amp;"г.р. "&amp;IF(Посетители!G11="","","гражданина "&amp;Посетители!G11)&amp;" паспорт "&amp;Посетители!H11&amp;"№"&amp;Посетители!I11&amp;" выдан "&amp;TEXT(Посетители!J11,"ДД.ММ.ГГГГ")&amp;" "&amp;Посетители!K11&amp;", сотрудник "&amp;Посетители!L11</f>
        <v xml:space="preserve">   00.01.1900г.р.  паспорт № выдан 00.01.1900 , сотрудник 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94"/>
      <c r="M20" s="24" t="str">
        <f>IF(Посетители!C11="","скрыть","показать")</f>
        <v>скрыть</v>
      </c>
    </row>
    <row r="21" spans="1:13" ht="36.75" hidden="1" customHeight="1" x14ac:dyDescent="0.3">
      <c r="A21" s="119" t="str">
        <f>Посетители!C12&amp;" "&amp;Посетители!D12&amp;" "&amp;Посетители!E12&amp;" "&amp;TEXT(Посетители!F12,"ДД.ММ.ГГГГ")&amp;"г.р. "&amp;IF(Посетители!G12="","","гражданина "&amp;Посетители!G12)&amp;" паспорт "&amp;Посетители!H12&amp;"№"&amp;Посетители!I12&amp;" выдан "&amp;TEXT(Посетители!J12,"ДД.ММ.ГГГГ")&amp;" "&amp;Посетители!K12&amp;", сотрудник "&amp;Посетители!L12</f>
        <v xml:space="preserve">   00.01.1900г.р.  паспорт № выдан 00.01.1900 , сотрудник </v>
      </c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94"/>
      <c r="M21" s="24" t="str">
        <f>IF(Посетители!C12="","скрыть","показать")</f>
        <v>скрыть</v>
      </c>
    </row>
    <row r="22" spans="1:13" ht="36.75" hidden="1" customHeight="1" x14ac:dyDescent="0.3">
      <c r="A22" s="119" t="str">
        <f>Посетители!C13&amp;" "&amp;Посетители!D13&amp;" "&amp;Посетители!E13&amp;" "&amp;TEXT(Посетители!F13,"ДД.ММ.ГГГГ")&amp;"г.р. "&amp;IF(Посетители!G13="","","гражданина "&amp;Посетители!G13)&amp;" паспорт "&amp;Посетители!H13&amp;"№"&amp;Посетители!I13&amp;" выдан "&amp;TEXT(Посетители!J13,"ДД.ММ.ГГГГ")&amp;" "&amp;Посетители!K13&amp;", сотрудник "&amp;Посетители!L13</f>
        <v xml:space="preserve">   00.01.1900г.р.  паспорт № выдан 00.01.1900 , сотрудник 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94"/>
      <c r="M22" s="24" t="str">
        <f>IF(Посетители!C13="","скрыть","показать")</f>
        <v>скрыть</v>
      </c>
    </row>
    <row r="23" spans="1:13" ht="36.75" hidden="1" customHeight="1" x14ac:dyDescent="0.3">
      <c r="A23" s="119" t="str">
        <f>Посетители!C14&amp;" "&amp;Посетители!D14&amp;" "&amp;Посетители!E14&amp;" "&amp;TEXT(Посетители!F14,"ДД.ММ.ГГГГ")&amp;"г.р. "&amp;IF(Посетители!G14="","","гражданина "&amp;Посетители!G14)&amp;" паспорт "&amp;Посетители!H14&amp;"№"&amp;Посетители!I14&amp;" выдан "&amp;TEXT(Посетители!J14,"ДД.ММ.ГГГГ")&amp;" "&amp;Посетители!K14&amp;", сотрудник "&amp;Посетители!L14</f>
        <v xml:space="preserve">   00.01.1900г.р.  паспорт № выдан 00.01.1900 , сотрудник 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94"/>
      <c r="M23" s="24" t="str">
        <f>IF(Посетители!C14="","скрыть","показать")</f>
        <v>скрыть</v>
      </c>
    </row>
    <row r="24" spans="1:13" ht="36.75" hidden="1" customHeight="1" x14ac:dyDescent="0.3">
      <c r="A24" s="119" t="str">
        <f>Посетители!C15&amp;" "&amp;Посетители!D15&amp;" "&amp;Посетители!E15&amp;" "&amp;TEXT(Посетители!F15,"ДД.ММ.ГГГГ")&amp;"г.р. "&amp;IF(Посетители!G15="","","гражданина "&amp;Посетители!G15)&amp;" паспорт "&amp;Посетители!H15&amp;"№"&amp;Посетители!I15&amp;" выдан "&amp;TEXT(Посетители!J15,"ДД.ММ.ГГГГ")&amp;" "&amp;Посетители!K15&amp;", сотрудник "&amp;Посетители!L15</f>
        <v xml:space="preserve">   00.01.1900г.р.  паспорт № выдан 00.01.1900 , сотрудник 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94"/>
      <c r="M24" s="24" t="str">
        <f>IF(Посетители!C15="","скрыть","показать")</f>
        <v>скрыть</v>
      </c>
    </row>
    <row r="25" spans="1:13" ht="36.75" hidden="1" customHeight="1" x14ac:dyDescent="0.3">
      <c r="A25" s="119" t="str">
        <f>Посетители!C16&amp;" "&amp;Посетители!D16&amp;" "&amp;Посетители!E16&amp;" "&amp;TEXT(Посетители!F16,"ДД.ММ.ГГГГ")&amp;"г.р. "&amp;IF(Посетители!G16="","","гражданина "&amp;Посетители!G16)&amp;" паспорт "&amp;Посетители!H16&amp;"№"&amp;Посетители!I16&amp;" выдан "&amp;TEXT(Посетители!J16,"ДД.ММ.ГГГГ")&amp;" "&amp;Посетители!K16&amp;", сотрудник "&amp;Посетители!L16</f>
        <v xml:space="preserve">   00.01.1900г.р.  паспорт № выдан 00.01.1900 , сотрудник 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94"/>
      <c r="M25" s="24" t="str">
        <f>IF(Посетители!C16="","скрыть","показать")</f>
        <v>скрыть</v>
      </c>
    </row>
    <row r="26" spans="1:13" ht="36.75" hidden="1" customHeight="1" x14ac:dyDescent="0.3">
      <c r="A26" s="119" t="str">
        <f>Посетители!C17&amp;" "&amp;Посетители!D17&amp;" "&amp;Посетители!E17&amp;" "&amp;TEXT(Посетители!F17,"ДД.ММ.ГГГГ")&amp;"г.р. "&amp;IF(Посетители!G17="","","гражданина "&amp;Посетители!G17)&amp;" паспорт "&amp;Посетители!H17&amp;"№"&amp;Посетители!I17&amp;" выдан "&amp;TEXT(Посетители!J17,"ДД.ММ.ГГГГ")&amp;" "&amp;Посетители!K17&amp;", сотрудник "&amp;Посетители!L17</f>
        <v xml:space="preserve">   00.01.1900г.р.  паспорт № выдан 00.01.1900 , сотрудник </v>
      </c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94"/>
      <c r="M26" s="24" t="str">
        <f>IF(Посетители!C17="","скрыть","показать")</f>
        <v>скрыть</v>
      </c>
    </row>
    <row r="27" spans="1:13" ht="36.75" hidden="1" customHeight="1" x14ac:dyDescent="0.3">
      <c r="A27" s="119" t="str">
        <f>Посетители!C18&amp;" "&amp;Посетители!D18&amp;" "&amp;Посетители!E18&amp;" "&amp;TEXT(Посетители!F18,"ДД.ММ.ГГГГ")&amp;"г.р. "&amp;IF(Посетители!G18="","","гражданина "&amp;Посетители!G18)&amp;" паспорт "&amp;Посетители!H18&amp;"№"&amp;Посетители!I18&amp;" выдан "&amp;TEXT(Посетители!J18,"ДД.ММ.ГГГГ")&amp;" "&amp;Посетители!K18&amp;", сотрудник "&amp;Посетители!L18</f>
        <v xml:space="preserve">   00.01.1900г.р.  паспорт № выдан 00.01.1900 , сотрудник 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94"/>
      <c r="M27" s="24" t="str">
        <f>IF(Посетители!C18="","скрыть","показать")</f>
        <v>скрыть</v>
      </c>
    </row>
    <row r="28" spans="1:13" ht="36.75" hidden="1" customHeight="1" x14ac:dyDescent="0.3">
      <c r="A28" s="119" t="str">
        <f>Посетители!C19&amp;" "&amp;Посетители!D19&amp;" "&amp;Посетители!E19&amp;" "&amp;TEXT(Посетители!F19,"ДД.ММ.ГГГГ")&amp;"г.р. "&amp;IF(Посетители!G19="","","гражданина "&amp;Посетители!G19)&amp;" паспорт "&amp;Посетители!H19&amp;"№"&amp;Посетители!I19&amp;" выдан "&amp;TEXT(Посетители!J19,"ДД.ММ.ГГГГ")&amp;" "&amp;Посетители!K19&amp;", сотрудник "&amp;Посетители!L19</f>
        <v xml:space="preserve">   00.01.1900г.р.  паспорт № выдан 00.01.1900 , сотрудник 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94"/>
      <c r="M28" s="24" t="str">
        <f>IF(Посетители!C19="","скрыть","показать")</f>
        <v>скрыть</v>
      </c>
    </row>
    <row r="29" spans="1:13" ht="36.75" hidden="1" customHeight="1" x14ac:dyDescent="0.3">
      <c r="A29" s="119" t="str">
        <f>Посетители!C20&amp;" "&amp;Посетители!D20&amp;" "&amp;Посетители!E20&amp;" "&amp;TEXT(Посетители!F20,"ДД.ММ.ГГГГ")&amp;"г.р. "&amp;IF(Посетители!G20="","","гражданина "&amp;Посетители!G20)&amp;" паспорт "&amp;Посетители!H20&amp;"№"&amp;Посетители!I20&amp;" выдан "&amp;TEXT(Посетители!J20,"ДД.ММ.ГГГГ")&amp;" "&amp;Посетители!K20&amp;", сотрудник "&amp;Посетители!L20</f>
        <v xml:space="preserve">   00.01.1900г.р.  паспорт № выдан 00.01.1900 , сотрудник </v>
      </c>
      <c r="B29" s="119"/>
      <c r="C29" s="119"/>
      <c r="D29" s="119"/>
      <c r="E29" s="119"/>
      <c r="F29" s="119"/>
      <c r="G29" s="119"/>
      <c r="H29" s="119"/>
      <c r="I29" s="119"/>
      <c r="J29" s="119"/>
      <c r="K29" s="119"/>
      <c r="L29" s="94"/>
      <c r="M29" s="24" t="str">
        <f>IF(Посетители!C20="","скрыть","показать")</f>
        <v>скрыть</v>
      </c>
    </row>
    <row r="30" spans="1:13" ht="36.75" hidden="1" customHeight="1" x14ac:dyDescent="0.3">
      <c r="A30" s="119" t="str">
        <f>Посетители!C21&amp;" "&amp;Посетители!D21&amp;" "&amp;Посетители!E21&amp;" "&amp;TEXT(Посетители!F21,"ДД.ММ.ГГГГ")&amp;"г.р. "&amp;IF(Посетители!G21="","","гражданина "&amp;Посетители!G21)&amp;" паспорт "&amp;Посетители!H21&amp;"№"&amp;Посетители!I21&amp;" выдан "&amp;TEXT(Посетители!J21,"ДД.ММ.ГГГГ")&amp;" "&amp;Посетители!K21&amp;", сотрудник "&amp;Посетители!L21</f>
        <v xml:space="preserve">   00.01.1900г.р.  паспорт № выдан 00.01.1900 , сотрудник </v>
      </c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94"/>
      <c r="M30" s="24" t="str">
        <f>IF(Посетители!C21="","скрыть","показать")</f>
        <v>скрыть</v>
      </c>
    </row>
    <row r="31" spans="1:13" ht="36.75" hidden="1" customHeight="1" x14ac:dyDescent="0.3">
      <c r="A31" s="119" t="str">
        <f>Посетители!C22&amp;" "&amp;Посетители!D22&amp;" "&amp;Посетители!E22&amp;" "&amp;TEXT(Посетители!F22,"ДД.ММ.ГГГГ")&amp;"г.р. "&amp;IF(Посетители!G22="","","гражданина "&amp;Посетители!G22)&amp;" паспорт "&amp;Посетители!H22&amp;"№"&amp;Посетители!I22&amp;" выдан "&amp;TEXT(Посетители!J22,"ДД.ММ.ГГГГ")&amp;" "&amp;Посетители!K22&amp;", сотрудник "&amp;Посетители!L22</f>
        <v xml:space="preserve">   00.01.1900г.р.  паспорт № выдан 00.01.1900 , сотрудник </v>
      </c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94"/>
      <c r="M31" s="24" t="str">
        <f>IF(Посетители!C22="","скрыть","показать")</f>
        <v>скрыть</v>
      </c>
    </row>
    <row r="32" spans="1:13" ht="51.75" hidden="1" customHeight="1" x14ac:dyDescent="0.3">
      <c r="A32" s="128" t="str">
        <f>"    "&amp;"Просим разрешить въезд под погрузку/разгрузку на территорию Объекта для ввоза/вывоза оборудования и материалов следующим автомобилям:"</f>
        <v xml:space="preserve">    Просим разрешить въезд под погрузку/разгрузку на территорию Объекта для ввоза/вывоза оборудования и материалов следующим автомобилям:</v>
      </c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94"/>
      <c r="M32" s="24" t="str">
        <f>IF(Автотранспорт!D4="","скрыть","показать")</f>
        <v>скрыть</v>
      </c>
    </row>
    <row r="33" spans="1:13" ht="36.75" hidden="1" customHeight="1" x14ac:dyDescent="0.3">
      <c r="A33" s="119" t="str">
        <f>"гос.№"&amp;Автотранспорт!D4&amp;" водитель "&amp;Автотранспорт!E4&amp;" "&amp;Автотранспорт!F4&amp;" "&amp;Автотранспорт!G4&amp;" "&amp;TEXT(Автотранспорт!H4,"ДД.ММ.ГГГГ")&amp;"г.р. "&amp;IF(Автотранспорт!I4&lt;&gt;""," гражданина "&amp;Автотранспорт!I4,"")&amp;" паспорт "&amp;Автотранспорт!J4&amp;"№"&amp;Автотранспорт!K4&amp;" выдан "&amp;TEXT(Автотранспорт!L4,"ДД.ММ.ГГГГ")&amp;" "&amp;Автотранспорт!M4&amp;", сотрудник "&amp;Автотранспорт!N4</f>
        <v xml:space="preserve">гос.№ водитель    00.01.1900г.р.  паспорт № выдан 00.01.1900 , сотрудник </v>
      </c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94"/>
      <c r="M33" s="24" t="str">
        <f>IF(Автотранспорт!D4="","скрыть","показать")</f>
        <v>скрыть</v>
      </c>
    </row>
    <row r="34" spans="1:13" ht="36.75" hidden="1" customHeight="1" x14ac:dyDescent="0.3">
      <c r="A34" s="119" t="str">
        <f>"гос.№"&amp;Автотранспорт!D5&amp;" водитель "&amp;Автотранспорт!E5&amp;" "&amp;Автотранспорт!F5&amp;" "&amp;Автотранспорт!G5&amp;" "&amp;TEXT(Автотранспорт!H5,"ДД.ММ.ГГГГ")&amp;"г.р. "&amp;IF(Автотранспорт!I5&lt;&gt;""," гражданина "&amp;Автотранспорт!I5,"")&amp;" паспорт "&amp;Автотранспорт!J5&amp;"№"&amp;Автотранспорт!K5&amp;" выдан "&amp;TEXT(Автотранспорт!L5,"ДД.ММ.ГГГГ")&amp;" "&amp;Автотранспорт!M5&amp;", сотрудник "&amp;Автотранспорт!N5</f>
        <v xml:space="preserve">гос.№ водитель    00.01.1900г.р.  паспорт № выдан 00.01.1900 , сотрудник </v>
      </c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94"/>
      <c r="M34" s="24" t="str">
        <f>IF(Автотранспорт!D5="","скрыть","показать")</f>
        <v>скрыть</v>
      </c>
    </row>
    <row r="35" spans="1:13" ht="36.75" hidden="1" customHeight="1" x14ac:dyDescent="0.3">
      <c r="A35" s="119" t="str">
        <f>"гос.№"&amp;Автотранспорт!D6&amp;" водитель "&amp;Автотранспорт!E6&amp;" "&amp;Автотранспорт!F6&amp;" "&amp;Автотранспорт!G6&amp;" "&amp;TEXT(Автотранспорт!H6,"ДД.ММ.ГГГГ")&amp;"г.р. "&amp;IF(Автотранспорт!I6&lt;&gt;""," гражданина "&amp;Автотранспорт!I6,"")&amp;" паспорт "&amp;Автотранспорт!J6&amp;"№"&amp;Автотранспорт!K6&amp;" выдан "&amp;TEXT(Автотранспорт!L6,"ДД.ММ.ГГГГ")&amp;" "&amp;Автотранспорт!M6&amp;", сотрудник "&amp;Автотранспорт!N6</f>
        <v xml:space="preserve">гос.№ водитель    00.01.1900г.р.  паспорт № выдан 00.01.1900 , сотрудник 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94"/>
      <c r="M35" s="24" t="str">
        <f>IF(Автотранспорт!D6="","скрыть","показать")</f>
        <v>скрыть</v>
      </c>
    </row>
    <row r="36" spans="1:13" ht="36.75" hidden="1" customHeight="1" x14ac:dyDescent="0.3">
      <c r="A36" s="119" t="str">
        <f>"гос.№"&amp;Автотранспорт!D7&amp;" водитель "&amp;Автотранспорт!E7&amp;" "&amp;Автотранспорт!F7&amp;" "&amp;Автотранспорт!G7&amp;" "&amp;TEXT(Автотранспорт!H7,"ДД.ММ.ГГГГ")&amp;"г.р. "&amp;IF(Автотранспорт!I7&lt;&gt;""," гражданина "&amp;Автотранспорт!I7,"")&amp;" паспорт "&amp;Автотранспорт!J7&amp;"№"&amp;Автотранспорт!K7&amp;" выдан "&amp;TEXT(Автотранспорт!L7,"ДД.ММ.ГГГГ")&amp;" "&amp;Автотранспорт!M7&amp;", сотрудник "&amp;Автотранспорт!N7</f>
        <v xml:space="preserve">гос.№ водитель    00.01.1900г.р.  паспорт № выдан 00.01.1900 , сотрудник </v>
      </c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94"/>
      <c r="M36" s="24" t="str">
        <f>IF(Автотранспорт!D7="","скрыть","показать")</f>
        <v>скрыть</v>
      </c>
    </row>
    <row r="37" spans="1:13" ht="36.75" hidden="1" customHeight="1" x14ac:dyDescent="0.3">
      <c r="A37" s="119" t="str">
        <f>"гос.№"&amp;Автотранспорт!D8&amp;" водитель "&amp;Автотранспорт!E8&amp;" "&amp;Автотранспорт!F8&amp;" "&amp;Автотранспорт!G8&amp;" "&amp;TEXT(Автотранспорт!H8,"ДД.ММ.ГГГГ")&amp;"г.р. "&amp;IF(Автотранспорт!I8&lt;&gt;""," гражданина "&amp;Автотранспорт!I8,"")&amp;" паспорт "&amp;Автотранспорт!J8&amp;"№"&amp;Автотранспорт!K8&amp;" выдан "&amp;TEXT(Автотранспорт!L8,"ДД.ММ.ГГГГ")&amp;" "&amp;Автотранспорт!M8&amp;", сотрудник "&amp;Автотранспорт!N8</f>
        <v xml:space="preserve">гос.№ водитель    00.01.1900г.р.  паспорт № выдан 00.01.1900 , сотрудник </v>
      </c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94"/>
      <c r="M37" s="24" t="str">
        <f>IF(Автотранспорт!D8="","скрыть","показать")</f>
        <v>скрыть</v>
      </c>
    </row>
    <row r="38" spans="1:13" ht="36.75" hidden="1" customHeight="1" x14ac:dyDescent="0.3">
      <c r="A38" s="119" t="str">
        <f>"гос.№"&amp;Автотранспорт!D9&amp;" водитель "&amp;Автотранспорт!E9&amp;" "&amp;Автотранспорт!F9&amp;" "&amp;Автотранспорт!G9&amp;" "&amp;TEXT(Автотранспорт!H9,"ДД.ММ.ГГГГ")&amp;"г.р. "&amp;IF(Автотранспорт!I9&lt;&gt;""," гражданина "&amp;Автотранспорт!I9,"")&amp;" паспорт "&amp;Автотранспорт!J9&amp;"№"&amp;Автотранспорт!K9&amp;" выдан "&amp;TEXT(Автотранспорт!L9,"ДД.ММ.ГГГГ")&amp;" "&amp;Автотранспорт!M9&amp;", сотрудник "&amp;Автотранспорт!N9</f>
        <v xml:space="preserve">гос.№ водитель    00.01.1900г.р.  паспорт № выдан 00.01.1900 , сотрудник </v>
      </c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94"/>
      <c r="M38" s="24" t="str">
        <f>IF(Автотранспорт!D9="","скрыть","показать")</f>
        <v>скрыть</v>
      </c>
    </row>
    <row r="39" spans="1:13" ht="36.75" hidden="1" customHeight="1" x14ac:dyDescent="0.3">
      <c r="A39" s="119" t="str">
        <f>"гос.№"&amp;Автотранспорт!D10&amp;" водитель "&amp;Автотранспорт!E10&amp;" "&amp;Автотранспорт!F10&amp;" "&amp;Автотранспорт!G10&amp;" "&amp;TEXT(Автотранспорт!H10,"ДД.ММ.ГГГГ")&amp;"г.р. "&amp;IF(Автотранспорт!I10&lt;&gt;""," гражданина "&amp;Автотранспорт!I10,"")&amp;" паспорт "&amp;Автотранспорт!J10&amp;"№"&amp;Автотранспорт!K10&amp;" выдан "&amp;TEXT(Автотранспорт!L10,"ДД.ММ.ГГГГ")&amp;" "&amp;Автотранспорт!M10&amp;", сотрудник "&amp;Автотранспорт!N10</f>
        <v xml:space="preserve">гос.№ водитель    00.01.1900г.р.  паспорт № выдан 00.01.1900 , сотрудник </v>
      </c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94"/>
      <c r="M39" s="24" t="str">
        <f>IF(Автотранспорт!D10="","скрыть","показать")</f>
        <v>скрыть</v>
      </c>
    </row>
    <row r="40" spans="1:13" ht="36.75" hidden="1" customHeight="1" x14ac:dyDescent="0.3">
      <c r="A40" s="119" t="str">
        <f>"гос.№"&amp;Автотранспорт!D11&amp;" водитель "&amp;Автотранспорт!E11&amp;" "&amp;Автотранспорт!F11&amp;" "&amp;Автотранспорт!G11&amp;" "&amp;TEXT(Автотранспорт!H11,"ДД.ММ.ГГГГ")&amp;"г.р. "&amp;IF(Автотранспорт!I11&lt;&gt;""," гражданина "&amp;Автотранспорт!I11,"")&amp;" паспорт "&amp;Автотранспорт!J11&amp;"№"&amp;Автотранспорт!K11&amp;" выдан "&amp;TEXT(Автотранспорт!L11,"ДД.ММ.ГГГГ")&amp;" "&amp;Автотранспорт!M11&amp;", сотрудник "&amp;Автотранспорт!N11</f>
        <v xml:space="preserve">гос.№ водитель    00.01.1900г.р.  паспорт № выдан 00.01.1900 , сотрудник </v>
      </c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94"/>
      <c r="M40" s="24" t="str">
        <f>IF(Автотранспорт!D11="","скрыть","показать")</f>
        <v>скрыть</v>
      </c>
    </row>
    <row r="41" spans="1:13" ht="36.75" hidden="1" customHeight="1" x14ac:dyDescent="0.3">
      <c r="A41" s="119" t="str">
        <f>"гос.№"&amp;Автотранспорт!D12&amp;" водитель "&amp;Автотранспорт!E12&amp;" "&amp;Автотранспорт!F12&amp;" "&amp;Автотранспорт!G12&amp;" "&amp;TEXT(Автотранспорт!H12,"ДД.ММ.ГГГГ")&amp;"г.р. "&amp;IF(Автотранспорт!I12&lt;&gt;""," гражданина "&amp;Автотранспорт!I12,"")&amp;" паспорт "&amp;Автотранспорт!J12&amp;"№"&amp;Автотранспорт!K12&amp;" выдан "&amp;TEXT(Автотранспорт!L12,"ДД.ММ.ГГГГ")&amp;" "&amp;Автотранспорт!M12&amp;", сотрудник "&amp;Автотранспорт!N12</f>
        <v xml:space="preserve">гос.№ водитель    00.01.1900г.р.  паспорт № выдан 00.01.1900 , сотрудник </v>
      </c>
      <c r="B41" s="119"/>
      <c r="C41" s="119"/>
      <c r="D41" s="119"/>
      <c r="E41" s="119"/>
      <c r="F41" s="119"/>
      <c r="G41" s="119"/>
      <c r="H41" s="119"/>
      <c r="I41" s="119"/>
      <c r="J41" s="119"/>
      <c r="K41" s="119"/>
      <c r="L41" s="94"/>
      <c r="M41" s="24" t="str">
        <f>IF(Автотранспорт!D12="","скрыть","показать")</f>
        <v>скрыть</v>
      </c>
    </row>
    <row r="42" spans="1:13" ht="36.75" hidden="1" customHeight="1" x14ac:dyDescent="0.3">
      <c r="A42" s="119" t="str">
        <f>"гос.№"&amp;Автотранспорт!D13&amp;" водитель "&amp;Автотранспорт!E13&amp;" "&amp;Автотранспорт!F13&amp;" "&amp;Автотранспорт!G13&amp;" "&amp;TEXT(Автотранспорт!H13,"ДД.ММ.ГГГГ")&amp;"г.р. "&amp;IF(Автотранспорт!I13&lt;&gt;""," гражданина "&amp;Автотранспорт!I13,"")&amp;" паспорт "&amp;Автотранспорт!J13&amp;"№"&amp;Автотранспорт!K13&amp;" выдан "&amp;TEXT(Автотранспорт!L13,"ДД.ММ.ГГГГ")&amp;" "&amp;Автотранспорт!M13&amp;", сотрудник "&amp;Автотранспорт!N13</f>
        <v xml:space="preserve">гос.№ водитель    00.01.1900г.р.  паспорт № выдан 00.01.1900 , сотрудник </v>
      </c>
      <c r="B42" s="119"/>
      <c r="C42" s="119"/>
      <c r="D42" s="119"/>
      <c r="E42" s="119"/>
      <c r="F42" s="119"/>
      <c r="G42" s="119"/>
      <c r="H42" s="119"/>
      <c r="I42" s="119"/>
      <c r="J42" s="119"/>
      <c r="K42" s="119"/>
      <c r="L42" s="94"/>
      <c r="M42" s="24" t="str">
        <f>IF(Автотранспорт!D13="","скрыть","показать")</f>
        <v>скрыть</v>
      </c>
    </row>
    <row r="43" spans="1:13" ht="57" hidden="1" customHeight="1" x14ac:dyDescent="0.3">
      <c r="A43" s="127" t="str">
        <f>"    "&amp;"Просим разрешить внос/вынос следующего оборудования (материалов) любыми лицами, а также любыми автомобилями указанными в настоящей заявке"</f>
        <v xml:space="preserve">    Просим разрешить внос/вынос следующего оборудования (материалов) любыми лицами, а также любыми автомобилями указанными в настоящей заявке</v>
      </c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85"/>
      <c r="M43" s="24" t="str">
        <f>IF(Оборудование!C3="","скрыть","показать")</f>
        <v>скрыть</v>
      </c>
    </row>
    <row r="44" spans="1:13" ht="13.9" hidden="1" customHeight="1" x14ac:dyDescent="0.25">
      <c r="A44" s="120" t="s">
        <v>14</v>
      </c>
      <c r="B44" s="122" t="s">
        <v>46</v>
      </c>
      <c r="C44" s="122" t="s">
        <v>52</v>
      </c>
      <c r="D44" s="122" t="s">
        <v>47</v>
      </c>
      <c r="E44" s="122" t="s">
        <v>48</v>
      </c>
      <c r="F44" s="122" t="s">
        <v>319</v>
      </c>
      <c r="G44" s="122" t="s">
        <v>320</v>
      </c>
      <c r="H44" s="124" t="s">
        <v>388</v>
      </c>
      <c r="I44" s="125"/>
      <c r="J44" s="122" t="s">
        <v>13</v>
      </c>
      <c r="K44" s="129" t="s">
        <v>321</v>
      </c>
      <c r="M44" s="24" t="str">
        <f>IF(Оборудование!C3="","скрыть","показать")</f>
        <v>скрыть</v>
      </c>
    </row>
    <row r="45" spans="1:13" ht="30" hidden="1" x14ac:dyDescent="0.25">
      <c r="A45" s="121"/>
      <c r="B45" s="123"/>
      <c r="C45" s="123"/>
      <c r="D45" s="123"/>
      <c r="E45" s="123"/>
      <c r="F45" s="123"/>
      <c r="G45" s="123"/>
      <c r="H45" s="30" t="s">
        <v>363</v>
      </c>
      <c r="I45" s="30" t="s">
        <v>387</v>
      </c>
      <c r="J45" s="123"/>
      <c r="K45" s="130"/>
      <c r="M45" s="24" t="str">
        <f>IF(Оборудование!C3="","скрыть","показать")</f>
        <v>скрыть</v>
      </c>
    </row>
    <row r="46" spans="1:13" hidden="1" x14ac:dyDescent="0.25">
      <c r="A46" s="6">
        <f>Оборудование!B3</f>
        <v>1</v>
      </c>
      <c r="B46" s="6">
        <f>Оборудование!C3</f>
        <v>0</v>
      </c>
      <c r="C46" s="6" t="str">
        <f>IF(Оборудование!D3="","",Оборудование!D3)</f>
        <v/>
      </c>
      <c r="D46" s="6" t="str">
        <f>IF(Оборудование!E3="","",Оборудование!E3)</f>
        <v/>
      </c>
      <c r="E46" s="6" t="str">
        <f>IF(Оборудование!F3="","",Оборудование!F3)</f>
        <v/>
      </c>
      <c r="F46" s="6" t="str">
        <f>IF(Оборудование!G3="","",Оборудование!G3)</f>
        <v/>
      </c>
      <c r="G46" s="6" t="str">
        <f>IF(Оборудование!H3="","",Оборудование!H3)</f>
        <v/>
      </c>
      <c r="H46" s="6" t="str">
        <f>IF(Оборудование!K3="","",Оборудование!K3)</f>
        <v/>
      </c>
      <c r="I46" s="6" t="str">
        <f>IF(Оборудование!L3="","",Оборудование!L3)</f>
        <v/>
      </c>
      <c r="J46" s="6" t="str">
        <f>IF(Оборудование!J3="","",Оборудование!J3)</f>
        <v/>
      </c>
      <c r="K46" s="6" t="str">
        <f>IF(Оборудование!I3="","",Оборудование!I3)</f>
        <v/>
      </c>
      <c r="M46" s="24" t="str">
        <f>IF(Оборудование!C3="","скрыть","показать")</f>
        <v>скрыть</v>
      </c>
    </row>
    <row r="47" spans="1:13" hidden="1" x14ac:dyDescent="0.25">
      <c r="A47" s="6">
        <f>Оборудование!B4</f>
        <v>2</v>
      </c>
      <c r="B47" s="6">
        <f>Оборудование!C4</f>
        <v>0</v>
      </c>
      <c r="C47" s="6" t="str">
        <f>IF(Оборудование!D4="","",Оборудование!D4)</f>
        <v/>
      </c>
      <c r="D47" s="6" t="str">
        <f>IF(Оборудование!E4="","",Оборудование!E4)</f>
        <v/>
      </c>
      <c r="E47" s="6" t="str">
        <f>IF(Оборудование!F4="","",Оборудование!F4)</f>
        <v/>
      </c>
      <c r="F47" s="6" t="str">
        <f>IF(Оборудование!G4="","",Оборудование!G4)</f>
        <v/>
      </c>
      <c r="G47" s="6" t="str">
        <f>IF(Оборудование!H4="","",Оборудование!H4)</f>
        <v/>
      </c>
      <c r="H47" s="6" t="str">
        <f>IF(Оборудование!K4="","",Оборудование!K4)</f>
        <v/>
      </c>
      <c r="I47" s="6" t="str">
        <f>IF(Оборудование!L4="","",Оборудование!L4)</f>
        <v/>
      </c>
      <c r="J47" s="6" t="str">
        <f>IF(Оборудование!J4="","",Оборудование!J4)</f>
        <v/>
      </c>
      <c r="K47" s="6" t="str">
        <f>IF(Оборудование!I4="","",Оборудование!I4)</f>
        <v/>
      </c>
      <c r="M47" s="24" t="str">
        <f>IF(Оборудование!C4="","скрыть","показать")</f>
        <v>скрыть</v>
      </c>
    </row>
    <row r="48" spans="1:13" hidden="1" x14ac:dyDescent="0.25">
      <c r="A48" s="6">
        <f>Оборудование!B5</f>
        <v>3</v>
      </c>
      <c r="B48" s="6">
        <f>Оборудование!C5</f>
        <v>0</v>
      </c>
      <c r="C48" s="6" t="str">
        <f>IF(Оборудование!D5="","",Оборудование!D5)</f>
        <v/>
      </c>
      <c r="D48" s="6" t="str">
        <f>IF(Оборудование!E5="","",Оборудование!E5)</f>
        <v/>
      </c>
      <c r="E48" s="6" t="str">
        <f>IF(Оборудование!F5="","",Оборудование!F5)</f>
        <v/>
      </c>
      <c r="F48" s="6" t="str">
        <f>IF(Оборудование!G5="","",Оборудование!G5)</f>
        <v/>
      </c>
      <c r="G48" s="6" t="str">
        <f>IF(Оборудование!H5="","",Оборудование!H5)</f>
        <v/>
      </c>
      <c r="H48" s="6" t="str">
        <f>IF(Оборудование!K5="","",Оборудование!K5)</f>
        <v/>
      </c>
      <c r="I48" s="6" t="str">
        <f>IF(Оборудование!L5="","",Оборудование!L5)</f>
        <v/>
      </c>
      <c r="J48" s="6" t="str">
        <f>IF(Оборудование!J5="","",Оборудование!J5)</f>
        <v/>
      </c>
      <c r="K48" s="6" t="str">
        <f>IF(Оборудование!I5="","",Оборудование!I5)</f>
        <v/>
      </c>
      <c r="M48" s="24" t="str">
        <f>IF(Оборудование!C5="","скрыть","показать")</f>
        <v>скрыть</v>
      </c>
    </row>
    <row r="49" spans="1:13" hidden="1" x14ac:dyDescent="0.25">
      <c r="A49" s="6">
        <f>Оборудование!B6</f>
        <v>4</v>
      </c>
      <c r="B49" s="6">
        <f>Оборудование!C6</f>
        <v>0</v>
      </c>
      <c r="C49" s="6" t="str">
        <f>IF(Оборудование!D6="","",Оборудование!D6)</f>
        <v/>
      </c>
      <c r="D49" s="6" t="str">
        <f>IF(Оборудование!E6="","",Оборудование!E6)</f>
        <v/>
      </c>
      <c r="E49" s="6" t="str">
        <f>IF(Оборудование!F6="","",Оборудование!F6)</f>
        <v/>
      </c>
      <c r="F49" s="6" t="str">
        <f>IF(Оборудование!G6="","",Оборудование!G6)</f>
        <v/>
      </c>
      <c r="G49" s="6" t="str">
        <f>IF(Оборудование!H6="","",Оборудование!H6)</f>
        <v/>
      </c>
      <c r="H49" s="6" t="str">
        <f>IF(Оборудование!K6="","",Оборудование!K6)</f>
        <v/>
      </c>
      <c r="I49" s="6" t="str">
        <f>IF(Оборудование!L6="","",Оборудование!L6)</f>
        <v/>
      </c>
      <c r="J49" s="6" t="str">
        <f>IF(Оборудование!J6="","",Оборудование!J6)</f>
        <v/>
      </c>
      <c r="K49" s="6" t="str">
        <f>IF(Оборудование!I6="","",Оборудование!I6)</f>
        <v/>
      </c>
      <c r="M49" s="24" t="str">
        <f>IF(Оборудование!C6="","скрыть","показать")</f>
        <v>скрыть</v>
      </c>
    </row>
    <row r="50" spans="1:13" hidden="1" x14ac:dyDescent="0.25">
      <c r="A50" s="6">
        <f>Оборудование!B7</f>
        <v>5</v>
      </c>
      <c r="B50" s="6">
        <f>Оборудование!C7</f>
        <v>0</v>
      </c>
      <c r="C50" s="6" t="str">
        <f>IF(Оборудование!D7="","",Оборудование!D7)</f>
        <v/>
      </c>
      <c r="D50" s="6" t="str">
        <f>IF(Оборудование!E7="","",Оборудование!E7)</f>
        <v/>
      </c>
      <c r="E50" s="6" t="str">
        <f>IF(Оборудование!F7="","",Оборудование!F7)</f>
        <v/>
      </c>
      <c r="F50" s="6" t="str">
        <f>IF(Оборудование!G7="","",Оборудование!G7)</f>
        <v/>
      </c>
      <c r="G50" s="6" t="str">
        <f>IF(Оборудование!H7="","",Оборудование!H7)</f>
        <v/>
      </c>
      <c r="H50" s="6" t="str">
        <f>IF(Оборудование!K7="","",Оборудование!K7)</f>
        <v/>
      </c>
      <c r="I50" s="6" t="str">
        <f>IF(Оборудование!L7="","",Оборудование!L7)</f>
        <v/>
      </c>
      <c r="J50" s="6" t="str">
        <f>IF(Оборудование!J7="","",Оборудование!J7)</f>
        <v/>
      </c>
      <c r="K50" s="6" t="str">
        <f>IF(Оборудование!I7="","",Оборудование!I7)</f>
        <v/>
      </c>
      <c r="M50" s="24" t="str">
        <f>IF(Оборудование!C7="","скрыть","показать")</f>
        <v>скрыть</v>
      </c>
    </row>
    <row r="51" spans="1:13" hidden="1" x14ac:dyDescent="0.25">
      <c r="A51" s="6">
        <f>Оборудование!B8</f>
        <v>6</v>
      </c>
      <c r="B51" s="6">
        <f>Оборудование!C8</f>
        <v>0</v>
      </c>
      <c r="C51" s="6" t="str">
        <f>IF(Оборудование!D8="","",Оборудование!D8)</f>
        <v/>
      </c>
      <c r="D51" s="6" t="str">
        <f>IF(Оборудование!E8="","",Оборудование!E8)</f>
        <v/>
      </c>
      <c r="E51" s="6" t="str">
        <f>IF(Оборудование!F8="","",Оборудование!F8)</f>
        <v/>
      </c>
      <c r="F51" s="6" t="str">
        <f>IF(Оборудование!G8="","",Оборудование!G8)</f>
        <v/>
      </c>
      <c r="G51" s="6" t="str">
        <f>IF(Оборудование!H8="","",Оборудование!H8)</f>
        <v/>
      </c>
      <c r="H51" s="6" t="str">
        <f>IF(Оборудование!K8="","",Оборудование!K8)</f>
        <v/>
      </c>
      <c r="I51" s="6" t="str">
        <f>IF(Оборудование!L8="","",Оборудование!L8)</f>
        <v/>
      </c>
      <c r="J51" s="6" t="str">
        <f>IF(Оборудование!J8="","",Оборудование!J8)</f>
        <v/>
      </c>
      <c r="K51" s="6" t="str">
        <f>IF(Оборудование!I8="","",Оборудование!I8)</f>
        <v/>
      </c>
      <c r="M51" s="24" t="str">
        <f>IF(Оборудование!C8="","скрыть","показать")</f>
        <v>скрыть</v>
      </c>
    </row>
    <row r="52" spans="1:13" hidden="1" x14ac:dyDescent="0.25">
      <c r="A52" s="6">
        <f>Оборудование!B9</f>
        <v>7</v>
      </c>
      <c r="B52" s="6">
        <f>Оборудование!C9</f>
        <v>0</v>
      </c>
      <c r="C52" s="6" t="str">
        <f>IF(Оборудование!D9="","",Оборудование!D9)</f>
        <v/>
      </c>
      <c r="D52" s="6" t="str">
        <f>IF(Оборудование!E9="","",Оборудование!E9)</f>
        <v/>
      </c>
      <c r="E52" s="6" t="str">
        <f>IF(Оборудование!F9="","",Оборудование!F9)</f>
        <v/>
      </c>
      <c r="F52" s="6" t="str">
        <f>IF(Оборудование!G9="","",Оборудование!G9)</f>
        <v/>
      </c>
      <c r="G52" s="6" t="str">
        <f>IF(Оборудование!H9="","",Оборудование!H9)</f>
        <v/>
      </c>
      <c r="H52" s="6" t="str">
        <f>IF(Оборудование!K9="","",Оборудование!K9)</f>
        <v/>
      </c>
      <c r="I52" s="6" t="str">
        <f>IF(Оборудование!L9="","",Оборудование!L9)</f>
        <v/>
      </c>
      <c r="J52" s="6" t="str">
        <f>IF(Оборудование!J9="","",Оборудование!J9)</f>
        <v/>
      </c>
      <c r="K52" s="6" t="str">
        <f>IF(Оборудование!I9="","",Оборудование!I9)</f>
        <v/>
      </c>
      <c r="M52" s="24" t="str">
        <f>IF(Оборудование!C9="","скрыть","показать")</f>
        <v>скрыть</v>
      </c>
    </row>
    <row r="53" spans="1:13" hidden="1" x14ac:dyDescent="0.25">
      <c r="A53" s="6">
        <f>Оборудование!B10</f>
        <v>8</v>
      </c>
      <c r="B53" s="6">
        <f>Оборудование!C10</f>
        <v>0</v>
      </c>
      <c r="C53" s="6" t="str">
        <f>IF(Оборудование!D10="","",Оборудование!D10)</f>
        <v/>
      </c>
      <c r="D53" s="6" t="str">
        <f>IF(Оборудование!E10="","",Оборудование!E10)</f>
        <v/>
      </c>
      <c r="E53" s="6" t="str">
        <f>IF(Оборудование!F10="","",Оборудование!F10)</f>
        <v/>
      </c>
      <c r="F53" s="6" t="str">
        <f>IF(Оборудование!G10="","",Оборудование!G10)</f>
        <v/>
      </c>
      <c r="G53" s="6" t="str">
        <f>IF(Оборудование!H10="","",Оборудование!H10)</f>
        <v/>
      </c>
      <c r="H53" s="6" t="str">
        <f>IF(Оборудование!K10="","",Оборудование!K10)</f>
        <v/>
      </c>
      <c r="I53" s="6" t="str">
        <f>IF(Оборудование!L10="","",Оборудование!L10)</f>
        <v/>
      </c>
      <c r="J53" s="6" t="str">
        <f>IF(Оборудование!J10="","",Оборудование!J10)</f>
        <v/>
      </c>
      <c r="K53" s="6" t="str">
        <f>IF(Оборудование!I10="","",Оборудование!I10)</f>
        <v/>
      </c>
      <c r="M53" s="24" t="str">
        <f>IF(Оборудование!C10="","скрыть","показать")</f>
        <v>скрыть</v>
      </c>
    </row>
    <row r="54" spans="1:13" hidden="1" x14ac:dyDescent="0.25">
      <c r="A54" s="6">
        <f>Оборудование!B11</f>
        <v>9</v>
      </c>
      <c r="B54" s="6">
        <f>Оборудование!C11</f>
        <v>0</v>
      </c>
      <c r="C54" s="6" t="str">
        <f>IF(Оборудование!D11="","",Оборудование!D11)</f>
        <v/>
      </c>
      <c r="D54" s="6" t="str">
        <f>IF(Оборудование!E11="","",Оборудование!E11)</f>
        <v/>
      </c>
      <c r="E54" s="6" t="str">
        <f>IF(Оборудование!F11="","",Оборудование!F11)</f>
        <v/>
      </c>
      <c r="F54" s="6" t="str">
        <f>IF(Оборудование!G11="","",Оборудование!G11)</f>
        <v/>
      </c>
      <c r="G54" s="6" t="str">
        <f>IF(Оборудование!H11="","",Оборудование!H11)</f>
        <v/>
      </c>
      <c r="H54" s="6" t="str">
        <f>IF(Оборудование!K11="","",Оборудование!K11)</f>
        <v/>
      </c>
      <c r="I54" s="6" t="str">
        <f>IF(Оборудование!L11="","",Оборудование!L11)</f>
        <v/>
      </c>
      <c r="J54" s="6" t="str">
        <f>IF(Оборудование!J11="","",Оборудование!J11)</f>
        <v/>
      </c>
      <c r="K54" s="6" t="str">
        <f>IF(Оборудование!I11="","",Оборудование!I11)</f>
        <v/>
      </c>
      <c r="M54" s="24" t="str">
        <f>IF(Оборудование!C11="","скрыть","показать")</f>
        <v>скрыть</v>
      </c>
    </row>
    <row r="55" spans="1:13" hidden="1" x14ac:dyDescent="0.25">
      <c r="A55" s="6">
        <f>Оборудование!B12</f>
        <v>10</v>
      </c>
      <c r="B55" s="6">
        <f>Оборудование!C12</f>
        <v>0</v>
      </c>
      <c r="C55" s="6" t="str">
        <f>IF(Оборудование!D12="","",Оборудование!D12)</f>
        <v/>
      </c>
      <c r="D55" s="6" t="str">
        <f>IF(Оборудование!E12="","",Оборудование!E12)</f>
        <v/>
      </c>
      <c r="E55" s="6" t="str">
        <f>IF(Оборудование!F12="","",Оборудование!F12)</f>
        <v/>
      </c>
      <c r="F55" s="6" t="str">
        <f>IF(Оборудование!G12="","",Оборудование!G12)</f>
        <v/>
      </c>
      <c r="G55" s="6" t="str">
        <f>IF(Оборудование!H12="","",Оборудование!H12)</f>
        <v/>
      </c>
      <c r="H55" s="6" t="str">
        <f>IF(Оборудование!K12="","",Оборудование!K12)</f>
        <v/>
      </c>
      <c r="I55" s="6" t="str">
        <f>IF(Оборудование!L12="","",Оборудование!L12)</f>
        <v/>
      </c>
      <c r="J55" s="6" t="str">
        <f>IF(Оборудование!J12="","",Оборудование!J12)</f>
        <v/>
      </c>
      <c r="K55" s="6" t="str">
        <f>IF(Оборудование!I12="","",Оборудование!I12)</f>
        <v/>
      </c>
      <c r="M55" s="24" t="str">
        <f>IF(Оборудование!C12="","скрыть","показать")</f>
        <v>скрыть</v>
      </c>
    </row>
    <row r="56" spans="1:13" hidden="1" x14ac:dyDescent="0.25">
      <c r="A56" s="6">
        <f>Оборудование!B13</f>
        <v>11</v>
      </c>
      <c r="B56" s="6">
        <f>Оборудование!C13</f>
        <v>0</v>
      </c>
      <c r="C56" s="6" t="str">
        <f>IF(Оборудование!D13="","",Оборудование!D13)</f>
        <v/>
      </c>
      <c r="D56" s="6" t="str">
        <f>IF(Оборудование!E13="","",Оборудование!E13)</f>
        <v/>
      </c>
      <c r="E56" s="6" t="str">
        <f>IF(Оборудование!F13="","",Оборудование!F13)</f>
        <v/>
      </c>
      <c r="F56" s="6" t="str">
        <f>IF(Оборудование!G13="","",Оборудование!G13)</f>
        <v/>
      </c>
      <c r="G56" s="6" t="str">
        <f>IF(Оборудование!H13="","",Оборудование!H13)</f>
        <v/>
      </c>
      <c r="H56" s="6" t="str">
        <f>IF(Оборудование!K13="","",Оборудование!K13)</f>
        <v/>
      </c>
      <c r="I56" s="6" t="str">
        <f>IF(Оборудование!L13="","",Оборудование!L13)</f>
        <v/>
      </c>
      <c r="J56" s="6" t="str">
        <f>IF(Оборудование!J13="","",Оборудование!J13)</f>
        <v/>
      </c>
      <c r="K56" s="6" t="str">
        <f>IF(Оборудование!I13="","",Оборудование!I13)</f>
        <v/>
      </c>
      <c r="M56" s="24" t="str">
        <f>IF(Оборудование!C13="","скрыть","показать")</f>
        <v>скрыть</v>
      </c>
    </row>
    <row r="57" spans="1:13" hidden="1" x14ac:dyDescent="0.25">
      <c r="A57" s="6">
        <f>Оборудование!B14</f>
        <v>12</v>
      </c>
      <c r="B57" s="6">
        <f>Оборудование!C14</f>
        <v>0</v>
      </c>
      <c r="C57" s="6" t="str">
        <f>IF(Оборудование!D14="","",Оборудование!D14)</f>
        <v/>
      </c>
      <c r="D57" s="6" t="str">
        <f>IF(Оборудование!E14="","",Оборудование!E14)</f>
        <v/>
      </c>
      <c r="E57" s="6" t="str">
        <f>IF(Оборудование!F14="","",Оборудование!F14)</f>
        <v/>
      </c>
      <c r="F57" s="6" t="str">
        <f>IF(Оборудование!G14="","",Оборудование!G14)</f>
        <v/>
      </c>
      <c r="G57" s="6" t="str">
        <f>IF(Оборудование!H14="","",Оборудование!H14)</f>
        <v/>
      </c>
      <c r="H57" s="6" t="str">
        <f>IF(Оборудование!K14="","",Оборудование!K14)</f>
        <v/>
      </c>
      <c r="I57" s="6" t="str">
        <f>IF(Оборудование!L14="","",Оборудование!L14)</f>
        <v/>
      </c>
      <c r="J57" s="6" t="str">
        <f>IF(Оборудование!J14="","",Оборудование!J14)</f>
        <v/>
      </c>
      <c r="K57" s="6" t="str">
        <f>IF(Оборудование!I14="","",Оборудование!I14)</f>
        <v/>
      </c>
      <c r="M57" s="24" t="str">
        <f>IF(Оборудование!C14="","скрыть","показать")</f>
        <v>скрыть</v>
      </c>
    </row>
    <row r="58" spans="1:13" hidden="1" x14ac:dyDescent="0.25">
      <c r="A58" s="6">
        <f>Оборудование!B15</f>
        <v>13</v>
      </c>
      <c r="B58" s="6">
        <f>Оборудование!C15</f>
        <v>0</v>
      </c>
      <c r="C58" s="6" t="str">
        <f>IF(Оборудование!D15="","",Оборудование!D15)</f>
        <v/>
      </c>
      <c r="D58" s="6" t="str">
        <f>IF(Оборудование!E15="","",Оборудование!E15)</f>
        <v/>
      </c>
      <c r="E58" s="6" t="str">
        <f>IF(Оборудование!F15="","",Оборудование!F15)</f>
        <v/>
      </c>
      <c r="F58" s="6" t="str">
        <f>IF(Оборудование!G15="","",Оборудование!G15)</f>
        <v/>
      </c>
      <c r="G58" s="6" t="str">
        <f>IF(Оборудование!H15="","",Оборудование!H15)</f>
        <v/>
      </c>
      <c r="H58" s="6" t="str">
        <f>IF(Оборудование!K15="","",Оборудование!K15)</f>
        <v/>
      </c>
      <c r="I58" s="6" t="str">
        <f>IF(Оборудование!L15="","",Оборудование!L15)</f>
        <v/>
      </c>
      <c r="J58" s="6" t="str">
        <f>IF(Оборудование!J15="","",Оборудование!J15)</f>
        <v/>
      </c>
      <c r="K58" s="6" t="str">
        <f>IF(Оборудование!I15="","",Оборудование!I15)</f>
        <v/>
      </c>
      <c r="M58" s="24" t="str">
        <f>IF(Оборудование!C15="","скрыть","показать")</f>
        <v>скрыть</v>
      </c>
    </row>
    <row r="59" spans="1:13" hidden="1" x14ac:dyDescent="0.25">
      <c r="A59" s="6">
        <f>Оборудование!B16</f>
        <v>14</v>
      </c>
      <c r="B59" s="6">
        <f>Оборудование!C16</f>
        <v>0</v>
      </c>
      <c r="C59" s="6" t="str">
        <f>IF(Оборудование!D16="","",Оборудование!D16)</f>
        <v/>
      </c>
      <c r="D59" s="6" t="str">
        <f>IF(Оборудование!E16="","",Оборудование!E16)</f>
        <v/>
      </c>
      <c r="E59" s="6" t="str">
        <f>IF(Оборудование!F16="","",Оборудование!F16)</f>
        <v/>
      </c>
      <c r="F59" s="6" t="str">
        <f>IF(Оборудование!G16="","",Оборудование!G16)</f>
        <v/>
      </c>
      <c r="G59" s="6" t="str">
        <f>IF(Оборудование!H16="","",Оборудование!H16)</f>
        <v/>
      </c>
      <c r="H59" s="6" t="str">
        <f>IF(Оборудование!K16="","",Оборудование!K16)</f>
        <v/>
      </c>
      <c r="I59" s="6" t="str">
        <f>IF(Оборудование!L16="","",Оборудование!L16)</f>
        <v/>
      </c>
      <c r="J59" s="6" t="str">
        <f>IF(Оборудование!J16="","",Оборудование!J16)</f>
        <v/>
      </c>
      <c r="K59" s="6" t="str">
        <f>IF(Оборудование!I16="","",Оборудование!I16)</f>
        <v/>
      </c>
      <c r="M59" s="24" t="str">
        <f>IF(Оборудование!C16="","скрыть","показать")</f>
        <v>скрыть</v>
      </c>
    </row>
    <row r="60" spans="1:13" hidden="1" x14ac:dyDescent="0.25">
      <c r="A60" s="6">
        <f>Оборудование!B17</f>
        <v>15</v>
      </c>
      <c r="B60" s="6">
        <f>Оборудование!C17</f>
        <v>0</v>
      </c>
      <c r="C60" s="6" t="str">
        <f>IF(Оборудование!D17="","",Оборудование!D17)</f>
        <v/>
      </c>
      <c r="D60" s="6" t="str">
        <f>IF(Оборудование!E17="","",Оборудование!E17)</f>
        <v/>
      </c>
      <c r="E60" s="6" t="str">
        <f>IF(Оборудование!F17="","",Оборудование!F17)</f>
        <v/>
      </c>
      <c r="F60" s="6" t="str">
        <f>IF(Оборудование!G17="","",Оборудование!G17)</f>
        <v/>
      </c>
      <c r="G60" s="6" t="str">
        <f>IF(Оборудование!H17="","",Оборудование!H17)</f>
        <v/>
      </c>
      <c r="H60" s="6" t="str">
        <f>IF(Оборудование!K17="","",Оборудование!K17)</f>
        <v/>
      </c>
      <c r="I60" s="6" t="str">
        <f>IF(Оборудование!L17="","",Оборудование!L17)</f>
        <v/>
      </c>
      <c r="J60" s="6" t="str">
        <f>IF(Оборудование!J17="","",Оборудование!J17)</f>
        <v/>
      </c>
      <c r="K60" s="6" t="str">
        <f>IF(Оборудование!I17="","",Оборудование!I17)</f>
        <v/>
      </c>
      <c r="M60" s="24" t="str">
        <f>IF(Оборудование!C17="","скрыть","показать")</f>
        <v>скрыть</v>
      </c>
    </row>
    <row r="61" spans="1:13" hidden="1" x14ac:dyDescent="0.25">
      <c r="A61" s="6">
        <f>Оборудование!B18</f>
        <v>16</v>
      </c>
      <c r="B61" s="6">
        <f>Оборудование!C18</f>
        <v>0</v>
      </c>
      <c r="C61" s="6" t="str">
        <f>IF(Оборудование!D18="","",Оборудование!D18)</f>
        <v/>
      </c>
      <c r="D61" s="6" t="str">
        <f>IF(Оборудование!E18="","",Оборудование!E18)</f>
        <v/>
      </c>
      <c r="E61" s="6" t="str">
        <f>IF(Оборудование!F18="","",Оборудование!F18)</f>
        <v/>
      </c>
      <c r="F61" s="6" t="str">
        <f>IF(Оборудование!G18="","",Оборудование!G18)</f>
        <v/>
      </c>
      <c r="G61" s="6" t="str">
        <f>IF(Оборудование!H18="","",Оборудование!H18)</f>
        <v/>
      </c>
      <c r="H61" s="6" t="str">
        <f>IF(Оборудование!K18="","",Оборудование!K18)</f>
        <v/>
      </c>
      <c r="I61" s="6" t="str">
        <f>IF(Оборудование!L18="","",Оборудование!L18)</f>
        <v/>
      </c>
      <c r="J61" s="6" t="str">
        <f>IF(Оборудование!J18="","",Оборудование!J18)</f>
        <v/>
      </c>
      <c r="K61" s="6" t="str">
        <f>IF(Оборудование!I18="","",Оборудование!I18)</f>
        <v/>
      </c>
      <c r="M61" s="24" t="str">
        <f>IF(Оборудование!C18="","скрыть","показать")</f>
        <v>скрыть</v>
      </c>
    </row>
    <row r="62" spans="1:13" hidden="1" x14ac:dyDescent="0.25">
      <c r="A62" s="6">
        <f>Оборудование!B19</f>
        <v>17</v>
      </c>
      <c r="B62" s="6">
        <f>Оборудование!C19</f>
        <v>0</v>
      </c>
      <c r="C62" s="6" t="str">
        <f>IF(Оборудование!D19="","",Оборудование!D19)</f>
        <v/>
      </c>
      <c r="D62" s="6" t="str">
        <f>IF(Оборудование!E19="","",Оборудование!E19)</f>
        <v/>
      </c>
      <c r="E62" s="6" t="str">
        <f>IF(Оборудование!F19="","",Оборудование!F19)</f>
        <v/>
      </c>
      <c r="F62" s="6" t="str">
        <f>IF(Оборудование!G19="","",Оборудование!G19)</f>
        <v/>
      </c>
      <c r="G62" s="6" t="str">
        <f>IF(Оборудование!H19="","",Оборудование!H19)</f>
        <v/>
      </c>
      <c r="H62" s="6" t="str">
        <f>IF(Оборудование!K19="","",Оборудование!K19)</f>
        <v/>
      </c>
      <c r="I62" s="6" t="str">
        <f>IF(Оборудование!L19="","",Оборудование!L19)</f>
        <v/>
      </c>
      <c r="J62" s="6" t="str">
        <f>IF(Оборудование!J19="","",Оборудование!J19)</f>
        <v/>
      </c>
      <c r="K62" s="6" t="str">
        <f>IF(Оборудование!I19="","",Оборудование!I19)</f>
        <v/>
      </c>
      <c r="M62" s="24" t="str">
        <f>IF(Оборудование!C19="","скрыть","показать")</f>
        <v>скрыть</v>
      </c>
    </row>
    <row r="63" spans="1:13" hidden="1" x14ac:dyDescent="0.25">
      <c r="A63" s="6">
        <f>Оборудование!B20</f>
        <v>18</v>
      </c>
      <c r="B63" s="6">
        <f>Оборудование!C20</f>
        <v>0</v>
      </c>
      <c r="C63" s="6" t="str">
        <f>IF(Оборудование!D20="","",Оборудование!D20)</f>
        <v/>
      </c>
      <c r="D63" s="6" t="str">
        <f>IF(Оборудование!E20="","",Оборудование!E20)</f>
        <v/>
      </c>
      <c r="E63" s="6" t="str">
        <f>IF(Оборудование!F20="","",Оборудование!F20)</f>
        <v/>
      </c>
      <c r="F63" s="6" t="str">
        <f>IF(Оборудование!G20="","",Оборудование!G20)</f>
        <v/>
      </c>
      <c r="G63" s="6" t="str">
        <f>IF(Оборудование!H20="","",Оборудование!H20)</f>
        <v/>
      </c>
      <c r="H63" s="6" t="str">
        <f>IF(Оборудование!K20="","",Оборудование!K20)</f>
        <v/>
      </c>
      <c r="I63" s="6" t="str">
        <f>IF(Оборудование!L20="","",Оборудование!L20)</f>
        <v/>
      </c>
      <c r="J63" s="6" t="str">
        <f>IF(Оборудование!J20="","",Оборудование!J20)</f>
        <v/>
      </c>
      <c r="K63" s="6" t="str">
        <f>IF(Оборудование!I20="","",Оборудование!I20)</f>
        <v/>
      </c>
      <c r="M63" s="24" t="str">
        <f>IF(Оборудование!C20="","скрыть","показать")</f>
        <v>скрыть</v>
      </c>
    </row>
    <row r="64" spans="1:13" hidden="1" x14ac:dyDescent="0.25">
      <c r="A64" s="6">
        <f>Оборудование!B21</f>
        <v>19</v>
      </c>
      <c r="B64" s="6">
        <f>Оборудование!C21</f>
        <v>0</v>
      </c>
      <c r="C64" s="6" t="str">
        <f>IF(Оборудование!D21="","",Оборудование!D21)</f>
        <v/>
      </c>
      <c r="D64" s="6" t="str">
        <f>IF(Оборудование!E21="","",Оборудование!E21)</f>
        <v/>
      </c>
      <c r="E64" s="6" t="str">
        <f>IF(Оборудование!F21="","",Оборудование!F21)</f>
        <v/>
      </c>
      <c r="F64" s="6" t="str">
        <f>IF(Оборудование!G21="","",Оборудование!G21)</f>
        <v/>
      </c>
      <c r="G64" s="6" t="str">
        <f>IF(Оборудование!H21="","",Оборудование!H21)</f>
        <v/>
      </c>
      <c r="H64" s="6" t="str">
        <f>IF(Оборудование!K21="","",Оборудование!K21)</f>
        <v/>
      </c>
      <c r="I64" s="6" t="str">
        <f>IF(Оборудование!L21="","",Оборудование!L21)</f>
        <v/>
      </c>
      <c r="J64" s="6" t="str">
        <f>IF(Оборудование!J21="","",Оборудование!J21)</f>
        <v/>
      </c>
      <c r="K64" s="6" t="str">
        <f>IF(Оборудование!I21="","",Оборудование!I21)</f>
        <v/>
      </c>
      <c r="M64" s="24" t="str">
        <f>IF(Оборудование!C21="","скрыть","показать")</f>
        <v>скрыть</v>
      </c>
    </row>
    <row r="65" spans="1:13" hidden="1" x14ac:dyDescent="0.25">
      <c r="A65" s="6">
        <f>Оборудование!B22</f>
        <v>20</v>
      </c>
      <c r="B65" s="6">
        <f>Оборудование!C22</f>
        <v>0</v>
      </c>
      <c r="C65" s="6" t="str">
        <f>IF(Оборудование!D22="","",Оборудование!D22)</f>
        <v/>
      </c>
      <c r="D65" s="6" t="str">
        <f>IF(Оборудование!E22="","",Оборудование!E22)</f>
        <v/>
      </c>
      <c r="E65" s="6" t="str">
        <f>IF(Оборудование!F22="","",Оборудование!F22)</f>
        <v/>
      </c>
      <c r="F65" s="6" t="str">
        <f>IF(Оборудование!G22="","",Оборудование!G22)</f>
        <v/>
      </c>
      <c r="G65" s="6" t="str">
        <f>IF(Оборудование!H22="","",Оборудование!H22)</f>
        <v/>
      </c>
      <c r="H65" s="6" t="str">
        <f>IF(Оборудование!K22="","",Оборудование!K22)</f>
        <v/>
      </c>
      <c r="I65" s="6" t="str">
        <f>IF(Оборудование!L22="","",Оборудование!L22)</f>
        <v/>
      </c>
      <c r="J65" s="6" t="str">
        <f>IF(Оборудование!J22="","",Оборудование!J22)</f>
        <v/>
      </c>
      <c r="K65" s="6" t="str">
        <f>IF(Оборудование!I22="","",Оборудование!I22)</f>
        <v/>
      </c>
      <c r="M65" s="24" t="str">
        <f>IF(Оборудование!C22="","скрыть","показать")</f>
        <v>скрыть</v>
      </c>
    </row>
    <row r="66" spans="1:13" hidden="1" x14ac:dyDescent="0.25">
      <c r="A66" s="6">
        <f>Оборудование!B23</f>
        <v>21</v>
      </c>
      <c r="B66" s="6">
        <f>Оборудование!C23</f>
        <v>0</v>
      </c>
      <c r="C66" s="6" t="str">
        <f>IF(Оборудование!D23="","",Оборудование!D23)</f>
        <v/>
      </c>
      <c r="D66" s="6" t="str">
        <f>IF(Оборудование!E23="","",Оборудование!E23)</f>
        <v/>
      </c>
      <c r="E66" s="6" t="str">
        <f>IF(Оборудование!F23="","",Оборудование!F23)</f>
        <v/>
      </c>
      <c r="F66" s="6" t="str">
        <f>IF(Оборудование!G23="","",Оборудование!G23)</f>
        <v/>
      </c>
      <c r="G66" s="6" t="str">
        <f>IF(Оборудование!H23="","",Оборудование!H23)</f>
        <v/>
      </c>
      <c r="H66" s="6" t="str">
        <f>IF(Оборудование!K23="","",Оборудование!K23)</f>
        <v/>
      </c>
      <c r="I66" s="6" t="str">
        <f>IF(Оборудование!L23="","",Оборудование!L23)</f>
        <v/>
      </c>
      <c r="J66" s="6" t="str">
        <f>IF(Оборудование!J23="","",Оборудование!J23)</f>
        <v/>
      </c>
      <c r="K66" s="6" t="str">
        <f>IF(Оборудование!I23="","",Оборудование!I23)</f>
        <v/>
      </c>
      <c r="M66" s="24" t="str">
        <f>IF(Оборудование!C23="","скрыть","показать")</f>
        <v>скрыть</v>
      </c>
    </row>
    <row r="67" spans="1:13" hidden="1" x14ac:dyDescent="0.25">
      <c r="A67" s="6">
        <f>Оборудование!B24</f>
        <v>22</v>
      </c>
      <c r="B67" s="6">
        <f>Оборудование!C24</f>
        <v>0</v>
      </c>
      <c r="C67" s="6" t="str">
        <f>IF(Оборудование!D24="","",Оборудование!D24)</f>
        <v/>
      </c>
      <c r="D67" s="6" t="str">
        <f>IF(Оборудование!E24="","",Оборудование!E24)</f>
        <v/>
      </c>
      <c r="E67" s="6" t="str">
        <f>IF(Оборудование!F24="","",Оборудование!F24)</f>
        <v/>
      </c>
      <c r="F67" s="6" t="str">
        <f>IF(Оборудование!G24="","",Оборудование!G24)</f>
        <v/>
      </c>
      <c r="G67" s="6" t="str">
        <f>IF(Оборудование!H24="","",Оборудование!H24)</f>
        <v/>
      </c>
      <c r="H67" s="6" t="str">
        <f>IF(Оборудование!K24="","",Оборудование!K24)</f>
        <v/>
      </c>
      <c r="I67" s="6" t="str">
        <f>IF(Оборудование!L24="","",Оборудование!L24)</f>
        <v/>
      </c>
      <c r="J67" s="6" t="str">
        <f>IF(Оборудование!J24="","",Оборудование!J24)</f>
        <v/>
      </c>
      <c r="K67" s="6" t="str">
        <f>IF(Оборудование!I24="","",Оборудование!I24)</f>
        <v/>
      </c>
      <c r="M67" s="24" t="str">
        <f>IF(Оборудование!C24="","скрыть","показать")</f>
        <v>скрыть</v>
      </c>
    </row>
    <row r="68" spans="1:13" hidden="1" x14ac:dyDescent="0.25">
      <c r="A68" s="6">
        <f>Оборудование!B25</f>
        <v>23</v>
      </c>
      <c r="B68" s="6">
        <f>Оборудование!C25</f>
        <v>0</v>
      </c>
      <c r="C68" s="6" t="str">
        <f>IF(Оборудование!D25="","",Оборудование!D25)</f>
        <v/>
      </c>
      <c r="D68" s="6" t="str">
        <f>IF(Оборудование!E25="","",Оборудование!E25)</f>
        <v/>
      </c>
      <c r="E68" s="6" t="str">
        <f>IF(Оборудование!F25="","",Оборудование!F25)</f>
        <v/>
      </c>
      <c r="F68" s="6" t="str">
        <f>IF(Оборудование!G25="","",Оборудование!G25)</f>
        <v/>
      </c>
      <c r="G68" s="6" t="str">
        <f>IF(Оборудование!H25="","",Оборудование!H25)</f>
        <v/>
      </c>
      <c r="H68" s="6" t="str">
        <f>IF(Оборудование!K25="","",Оборудование!K25)</f>
        <v/>
      </c>
      <c r="I68" s="6" t="str">
        <f>IF(Оборудование!L25="","",Оборудование!L25)</f>
        <v/>
      </c>
      <c r="J68" s="6" t="str">
        <f>IF(Оборудование!J25="","",Оборудование!J25)</f>
        <v/>
      </c>
      <c r="K68" s="6" t="str">
        <f>IF(Оборудование!I25="","",Оборудование!I25)</f>
        <v/>
      </c>
      <c r="M68" s="24" t="str">
        <f>IF(Оборудование!C25="","скрыть","показать")</f>
        <v>скрыть</v>
      </c>
    </row>
    <row r="69" spans="1:13" hidden="1" x14ac:dyDescent="0.25">
      <c r="A69" s="6">
        <f>Оборудование!B26</f>
        <v>24</v>
      </c>
      <c r="B69" s="6">
        <f>Оборудование!C26</f>
        <v>0</v>
      </c>
      <c r="C69" s="6" t="str">
        <f>IF(Оборудование!D26="","",Оборудование!D26)</f>
        <v/>
      </c>
      <c r="D69" s="6" t="str">
        <f>IF(Оборудование!E26="","",Оборудование!E26)</f>
        <v/>
      </c>
      <c r="E69" s="6" t="str">
        <f>IF(Оборудование!F26="","",Оборудование!F26)</f>
        <v/>
      </c>
      <c r="F69" s="6" t="str">
        <f>IF(Оборудование!G26="","",Оборудование!G26)</f>
        <v/>
      </c>
      <c r="G69" s="6" t="str">
        <f>IF(Оборудование!H26="","",Оборудование!H26)</f>
        <v/>
      </c>
      <c r="H69" s="6" t="str">
        <f>IF(Оборудование!K26="","",Оборудование!K26)</f>
        <v/>
      </c>
      <c r="I69" s="6" t="str">
        <f>IF(Оборудование!L26="","",Оборудование!L26)</f>
        <v/>
      </c>
      <c r="J69" s="6" t="str">
        <f>IF(Оборудование!J26="","",Оборудование!J26)</f>
        <v/>
      </c>
      <c r="K69" s="6" t="str">
        <f>IF(Оборудование!I26="","",Оборудование!I26)</f>
        <v/>
      </c>
      <c r="M69" s="24" t="str">
        <f>IF(Оборудование!C26="","скрыть","показать")</f>
        <v>скрыть</v>
      </c>
    </row>
    <row r="70" spans="1:13" hidden="1" x14ac:dyDescent="0.25">
      <c r="A70" s="6">
        <f>Оборудование!B27</f>
        <v>25</v>
      </c>
      <c r="B70" s="6">
        <f>Оборудование!C27</f>
        <v>0</v>
      </c>
      <c r="C70" s="6" t="str">
        <f>IF(Оборудование!D27="","",Оборудование!D27)</f>
        <v/>
      </c>
      <c r="D70" s="6" t="str">
        <f>IF(Оборудование!E27="","",Оборудование!E27)</f>
        <v/>
      </c>
      <c r="E70" s="6" t="str">
        <f>IF(Оборудование!F27="","",Оборудование!F27)</f>
        <v/>
      </c>
      <c r="F70" s="6" t="str">
        <f>IF(Оборудование!G27="","",Оборудование!G27)</f>
        <v/>
      </c>
      <c r="G70" s="6" t="str">
        <f>IF(Оборудование!H27="","",Оборудование!H27)</f>
        <v/>
      </c>
      <c r="H70" s="6" t="str">
        <f>IF(Оборудование!K27="","",Оборудование!K27)</f>
        <v/>
      </c>
      <c r="I70" s="6" t="str">
        <f>IF(Оборудование!L27="","",Оборудование!L27)</f>
        <v/>
      </c>
      <c r="J70" s="6" t="str">
        <f>IF(Оборудование!J27="","",Оборудование!J27)</f>
        <v/>
      </c>
      <c r="K70" s="6" t="str">
        <f>IF(Оборудование!I27="","",Оборудование!I27)</f>
        <v/>
      </c>
      <c r="M70" s="24" t="str">
        <f>IF(Оборудование!C27="","скрыть","показать")</f>
        <v>скрыть</v>
      </c>
    </row>
    <row r="71" spans="1:13" hidden="1" x14ac:dyDescent="0.25">
      <c r="A71" s="6">
        <f>Оборудование!B28</f>
        <v>26</v>
      </c>
      <c r="B71" s="6">
        <f>Оборудование!C28</f>
        <v>0</v>
      </c>
      <c r="C71" s="6" t="str">
        <f>IF(Оборудование!D28="","",Оборудование!D28)</f>
        <v/>
      </c>
      <c r="D71" s="6" t="str">
        <f>IF(Оборудование!E28="","",Оборудование!E28)</f>
        <v/>
      </c>
      <c r="E71" s="6" t="str">
        <f>IF(Оборудование!F28="","",Оборудование!F28)</f>
        <v/>
      </c>
      <c r="F71" s="6" t="str">
        <f>IF(Оборудование!G28="","",Оборудование!G28)</f>
        <v/>
      </c>
      <c r="G71" s="6" t="str">
        <f>IF(Оборудование!H28="","",Оборудование!H28)</f>
        <v/>
      </c>
      <c r="H71" s="6" t="str">
        <f>IF(Оборудование!K28="","",Оборудование!K28)</f>
        <v/>
      </c>
      <c r="I71" s="6" t="str">
        <f>IF(Оборудование!L28="","",Оборудование!L28)</f>
        <v/>
      </c>
      <c r="J71" s="6" t="str">
        <f>IF(Оборудование!J28="","",Оборудование!J28)</f>
        <v/>
      </c>
      <c r="K71" s="6" t="str">
        <f>IF(Оборудование!I28="","",Оборудование!I28)</f>
        <v/>
      </c>
      <c r="M71" s="24" t="str">
        <f>IF(Оборудование!C28="","скрыть","показать")</f>
        <v>скрыть</v>
      </c>
    </row>
    <row r="72" spans="1:13" hidden="1" x14ac:dyDescent="0.25">
      <c r="A72" s="6">
        <f>Оборудование!B29</f>
        <v>27</v>
      </c>
      <c r="B72" s="6">
        <f>Оборудование!C29</f>
        <v>0</v>
      </c>
      <c r="C72" s="6" t="str">
        <f>IF(Оборудование!D29="","",Оборудование!D29)</f>
        <v/>
      </c>
      <c r="D72" s="6" t="str">
        <f>IF(Оборудование!E29="","",Оборудование!E29)</f>
        <v/>
      </c>
      <c r="E72" s="6" t="str">
        <f>IF(Оборудование!F29="","",Оборудование!F29)</f>
        <v/>
      </c>
      <c r="F72" s="6" t="str">
        <f>IF(Оборудование!G29="","",Оборудование!G29)</f>
        <v/>
      </c>
      <c r="G72" s="6" t="str">
        <f>IF(Оборудование!H29="","",Оборудование!H29)</f>
        <v/>
      </c>
      <c r="H72" s="6" t="str">
        <f>IF(Оборудование!K29="","",Оборудование!K29)</f>
        <v/>
      </c>
      <c r="I72" s="6" t="str">
        <f>IF(Оборудование!L29="","",Оборудование!L29)</f>
        <v/>
      </c>
      <c r="J72" s="6" t="str">
        <f>IF(Оборудование!J29="","",Оборудование!J29)</f>
        <v/>
      </c>
      <c r="K72" s="6" t="str">
        <f>IF(Оборудование!I29="","",Оборудование!I29)</f>
        <v/>
      </c>
      <c r="M72" s="24" t="str">
        <f>IF(Оборудование!C29="","скрыть","показать")</f>
        <v>скрыть</v>
      </c>
    </row>
    <row r="73" spans="1:13" hidden="1" x14ac:dyDescent="0.25">
      <c r="A73" s="6">
        <f>Оборудование!B30</f>
        <v>28</v>
      </c>
      <c r="B73" s="6">
        <f>Оборудование!C30</f>
        <v>0</v>
      </c>
      <c r="C73" s="6" t="str">
        <f>IF(Оборудование!D30="","",Оборудование!D30)</f>
        <v/>
      </c>
      <c r="D73" s="6" t="str">
        <f>IF(Оборудование!E30="","",Оборудование!E30)</f>
        <v/>
      </c>
      <c r="E73" s="6" t="str">
        <f>IF(Оборудование!F30="","",Оборудование!F30)</f>
        <v/>
      </c>
      <c r="F73" s="6" t="str">
        <f>IF(Оборудование!G30="","",Оборудование!G30)</f>
        <v/>
      </c>
      <c r="G73" s="6" t="str">
        <f>IF(Оборудование!H30="","",Оборудование!H30)</f>
        <v/>
      </c>
      <c r="H73" s="6" t="str">
        <f>IF(Оборудование!K30="","",Оборудование!K30)</f>
        <v/>
      </c>
      <c r="I73" s="6" t="str">
        <f>IF(Оборудование!L30="","",Оборудование!L30)</f>
        <v/>
      </c>
      <c r="J73" s="6" t="str">
        <f>IF(Оборудование!J30="","",Оборудование!J30)</f>
        <v/>
      </c>
      <c r="K73" s="6" t="str">
        <f>IF(Оборудование!I30="","",Оборудование!I30)</f>
        <v/>
      </c>
      <c r="M73" s="24" t="str">
        <f>IF(Оборудование!C30="","скрыть","показать")</f>
        <v>скрыть</v>
      </c>
    </row>
    <row r="74" spans="1:13" hidden="1" x14ac:dyDescent="0.25">
      <c r="A74" s="6">
        <f>Оборудование!B31</f>
        <v>29</v>
      </c>
      <c r="B74" s="6">
        <f>Оборудование!C31</f>
        <v>0</v>
      </c>
      <c r="C74" s="6" t="str">
        <f>IF(Оборудование!D31="","",Оборудование!D31)</f>
        <v/>
      </c>
      <c r="D74" s="6" t="str">
        <f>IF(Оборудование!E31="","",Оборудование!E31)</f>
        <v/>
      </c>
      <c r="E74" s="6" t="str">
        <f>IF(Оборудование!F31="","",Оборудование!F31)</f>
        <v/>
      </c>
      <c r="F74" s="6" t="str">
        <f>IF(Оборудование!G31="","",Оборудование!G31)</f>
        <v/>
      </c>
      <c r="G74" s="6" t="str">
        <f>IF(Оборудование!H31="","",Оборудование!H31)</f>
        <v/>
      </c>
      <c r="H74" s="6" t="str">
        <f>IF(Оборудование!K31="","",Оборудование!K31)</f>
        <v/>
      </c>
      <c r="I74" s="6" t="str">
        <f>IF(Оборудование!L31="","",Оборудование!L31)</f>
        <v/>
      </c>
      <c r="J74" s="6" t="str">
        <f>IF(Оборудование!J31="","",Оборудование!J31)</f>
        <v/>
      </c>
      <c r="K74" s="6" t="str">
        <f>IF(Оборудование!I31="","",Оборудование!I31)</f>
        <v/>
      </c>
      <c r="M74" s="24" t="str">
        <f>IF(Оборудование!C31="","скрыть","показать")</f>
        <v>скрыть</v>
      </c>
    </row>
    <row r="75" spans="1:13" hidden="1" x14ac:dyDescent="0.25">
      <c r="A75" s="6">
        <f>Оборудование!B32</f>
        <v>30</v>
      </c>
      <c r="B75" s="6">
        <f>Оборудование!C32</f>
        <v>0</v>
      </c>
      <c r="C75" s="6" t="str">
        <f>IF(Оборудование!D32="","",Оборудование!D32)</f>
        <v/>
      </c>
      <c r="D75" s="6" t="str">
        <f>IF(Оборудование!E32="","",Оборудование!E32)</f>
        <v/>
      </c>
      <c r="E75" s="6" t="str">
        <f>IF(Оборудование!F32="","",Оборудование!F32)</f>
        <v/>
      </c>
      <c r="F75" s="6" t="str">
        <f>IF(Оборудование!G32="","",Оборудование!G32)</f>
        <v/>
      </c>
      <c r="G75" s="6" t="str">
        <f>IF(Оборудование!H32="","",Оборудование!H32)</f>
        <v/>
      </c>
      <c r="H75" s="6" t="str">
        <f>IF(Оборудование!K32="","",Оборудование!K32)</f>
        <v/>
      </c>
      <c r="I75" s="6" t="str">
        <f>IF(Оборудование!L32="","",Оборудование!L32)</f>
        <v/>
      </c>
      <c r="J75" s="6" t="str">
        <f>IF(Оборудование!J32="","",Оборудование!J32)</f>
        <v/>
      </c>
      <c r="K75" s="6" t="str">
        <f>IF(Оборудование!I32="","",Оборудование!I32)</f>
        <v/>
      </c>
      <c r="M75" s="24" t="str">
        <f>IF(Оборудование!C32="","скрыть","показать")</f>
        <v>скрыть</v>
      </c>
    </row>
    <row r="76" spans="1:13" hidden="1" x14ac:dyDescent="0.25">
      <c r="A76" s="6">
        <f>Оборудование!B33</f>
        <v>31</v>
      </c>
      <c r="B76" s="6">
        <f>Оборудование!C33</f>
        <v>0</v>
      </c>
      <c r="C76" s="6" t="str">
        <f>IF(Оборудование!D33="","",Оборудование!D33)</f>
        <v/>
      </c>
      <c r="D76" s="6" t="str">
        <f>IF(Оборудование!E33="","",Оборудование!E33)</f>
        <v/>
      </c>
      <c r="E76" s="6" t="str">
        <f>IF(Оборудование!F33="","",Оборудование!F33)</f>
        <v/>
      </c>
      <c r="F76" s="6" t="str">
        <f>IF(Оборудование!G33="","",Оборудование!G33)</f>
        <v/>
      </c>
      <c r="G76" s="6" t="str">
        <f>IF(Оборудование!H33="","",Оборудование!H33)</f>
        <v/>
      </c>
      <c r="H76" s="6" t="str">
        <f>IF(Оборудование!K33="","",Оборудование!K33)</f>
        <v/>
      </c>
      <c r="I76" s="6" t="str">
        <f>IF(Оборудование!L33="","",Оборудование!L33)</f>
        <v/>
      </c>
      <c r="J76" s="6" t="str">
        <f>IF(Оборудование!J33="","",Оборудование!J33)</f>
        <v/>
      </c>
      <c r="K76" s="6" t="str">
        <f>IF(Оборудование!I33="","",Оборудование!I33)</f>
        <v/>
      </c>
      <c r="M76" s="24" t="str">
        <f>IF(Оборудование!C33="","скрыть","показать")</f>
        <v>скрыть</v>
      </c>
    </row>
    <row r="77" spans="1:13" hidden="1" x14ac:dyDescent="0.25">
      <c r="A77" s="6">
        <f>Оборудование!B34</f>
        <v>32</v>
      </c>
      <c r="B77" s="6">
        <f>Оборудование!C34</f>
        <v>0</v>
      </c>
      <c r="C77" s="6" t="str">
        <f>IF(Оборудование!D34="","",Оборудование!D34)</f>
        <v/>
      </c>
      <c r="D77" s="6" t="str">
        <f>IF(Оборудование!E34="","",Оборудование!E34)</f>
        <v/>
      </c>
      <c r="E77" s="6" t="str">
        <f>IF(Оборудование!F34="","",Оборудование!F34)</f>
        <v/>
      </c>
      <c r="F77" s="6" t="str">
        <f>IF(Оборудование!G34="","",Оборудование!G34)</f>
        <v/>
      </c>
      <c r="G77" s="6" t="str">
        <f>IF(Оборудование!H34="","",Оборудование!H34)</f>
        <v/>
      </c>
      <c r="H77" s="6" t="str">
        <f>IF(Оборудование!K34="","",Оборудование!K34)</f>
        <v/>
      </c>
      <c r="I77" s="6" t="str">
        <f>IF(Оборудование!L34="","",Оборудование!L34)</f>
        <v/>
      </c>
      <c r="J77" s="6" t="str">
        <f>IF(Оборудование!J34="","",Оборудование!J34)</f>
        <v/>
      </c>
      <c r="K77" s="6" t="str">
        <f>IF(Оборудование!I34="","",Оборудование!I34)</f>
        <v/>
      </c>
      <c r="M77" s="24" t="str">
        <f>IF(Оборудование!C34="","скрыть","показать")</f>
        <v>скрыть</v>
      </c>
    </row>
    <row r="78" spans="1:13" hidden="1" x14ac:dyDescent="0.25">
      <c r="A78" s="6">
        <f>Оборудование!B35</f>
        <v>33</v>
      </c>
      <c r="B78" s="6">
        <f>Оборудование!C35</f>
        <v>0</v>
      </c>
      <c r="C78" s="6" t="str">
        <f>IF(Оборудование!D35="","",Оборудование!D35)</f>
        <v/>
      </c>
      <c r="D78" s="6" t="str">
        <f>IF(Оборудование!E35="","",Оборудование!E35)</f>
        <v/>
      </c>
      <c r="E78" s="6" t="str">
        <f>IF(Оборудование!F35="","",Оборудование!F35)</f>
        <v/>
      </c>
      <c r="F78" s="6" t="str">
        <f>IF(Оборудование!G35="","",Оборудование!G35)</f>
        <v/>
      </c>
      <c r="G78" s="6" t="str">
        <f>IF(Оборудование!H35="","",Оборудование!H35)</f>
        <v/>
      </c>
      <c r="H78" s="6" t="str">
        <f>IF(Оборудование!K35="","",Оборудование!K35)</f>
        <v/>
      </c>
      <c r="I78" s="6" t="str">
        <f>IF(Оборудование!L35="","",Оборудование!L35)</f>
        <v/>
      </c>
      <c r="J78" s="6" t="str">
        <f>IF(Оборудование!J35="","",Оборудование!J35)</f>
        <v/>
      </c>
      <c r="K78" s="6" t="str">
        <f>IF(Оборудование!I35="","",Оборудование!I35)</f>
        <v/>
      </c>
      <c r="M78" s="24" t="str">
        <f>IF(Оборудование!C35="","скрыть","показать")</f>
        <v>скрыть</v>
      </c>
    </row>
    <row r="79" spans="1:13" hidden="1" x14ac:dyDescent="0.25">
      <c r="A79" s="6">
        <f>Оборудование!B36</f>
        <v>34</v>
      </c>
      <c r="B79" s="6">
        <f>Оборудование!C36</f>
        <v>0</v>
      </c>
      <c r="C79" s="6" t="str">
        <f>IF(Оборудование!D36="","",Оборудование!D36)</f>
        <v/>
      </c>
      <c r="D79" s="6" t="str">
        <f>IF(Оборудование!E36="","",Оборудование!E36)</f>
        <v/>
      </c>
      <c r="E79" s="6" t="str">
        <f>IF(Оборудование!F36="","",Оборудование!F36)</f>
        <v/>
      </c>
      <c r="F79" s="6" t="str">
        <f>IF(Оборудование!G36="","",Оборудование!G36)</f>
        <v/>
      </c>
      <c r="G79" s="6" t="str">
        <f>IF(Оборудование!H36="","",Оборудование!H36)</f>
        <v/>
      </c>
      <c r="H79" s="6" t="str">
        <f>IF(Оборудование!K36="","",Оборудование!K36)</f>
        <v/>
      </c>
      <c r="I79" s="6" t="str">
        <f>IF(Оборудование!L36="","",Оборудование!L36)</f>
        <v/>
      </c>
      <c r="J79" s="6" t="str">
        <f>IF(Оборудование!J36="","",Оборудование!J36)</f>
        <v/>
      </c>
      <c r="K79" s="6" t="str">
        <f>IF(Оборудование!I36="","",Оборудование!I36)</f>
        <v/>
      </c>
      <c r="M79" s="24" t="str">
        <f>IF(Оборудование!C36="","скрыть","показать")</f>
        <v>скрыть</v>
      </c>
    </row>
    <row r="80" spans="1:13" hidden="1" x14ac:dyDescent="0.25">
      <c r="A80" s="6">
        <f>Оборудование!B37</f>
        <v>35</v>
      </c>
      <c r="B80" s="6">
        <f>Оборудование!C37</f>
        <v>0</v>
      </c>
      <c r="C80" s="6" t="str">
        <f>IF(Оборудование!D37="","",Оборудование!D37)</f>
        <v/>
      </c>
      <c r="D80" s="6" t="str">
        <f>IF(Оборудование!E37="","",Оборудование!E37)</f>
        <v/>
      </c>
      <c r="E80" s="6" t="str">
        <f>IF(Оборудование!F37="","",Оборудование!F37)</f>
        <v/>
      </c>
      <c r="F80" s="6" t="str">
        <f>IF(Оборудование!G37="","",Оборудование!G37)</f>
        <v/>
      </c>
      <c r="G80" s="6" t="str">
        <f>IF(Оборудование!H37="","",Оборудование!H37)</f>
        <v/>
      </c>
      <c r="H80" s="6" t="str">
        <f>IF(Оборудование!K37="","",Оборудование!K37)</f>
        <v/>
      </c>
      <c r="I80" s="6" t="str">
        <f>IF(Оборудование!L37="","",Оборудование!L37)</f>
        <v/>
      </c>
      <c r="J80" s="6" t="str">
        <f>IF(Оборудование!J37="","",Оборудование!J37)</f>
        <v/>
      </c>
      <c r="K80" s="6" t="str">
        <f>IF(Оборудование!I37="","",Оборудование!I37)</f>
        <v/>
      </c>
      <c r="M80" s="24" t="str">
        <f>IF(Оборудование!C37="","скрыть","показать")</f>
        <v>скрыть</v>
      </c>
    </row>
    <row r="81" spans="1:13" hidden="1" x14ac:dyDescent="0.25">
      <c r="A81" s="6">
        <f>Оборудование!B38</f>
        <v>36</v>
      </c>
      <c r="B81" s="6">
        <f>Оборудование!C38</f>
        <v>0</v>
      </c>
      <c r="C81" s="6" t="str">
        <f>IF(Оборудование!D38="","",Оборудование!D38)</f>
        <v/>
      </c>
      <c r="D81" s="6" t="str">
        <f>IF(Оборудование!E38="","",Оборудование!E38)</f>
        <v/>
      </c>
      <c r="E81" s="6" t="str">
        <f>IF(Оборудование!F38="","",Оборудование!F38)</f>
        <v/>
      </c>
      <c r="F81" s="6" t="str">
        <f>IF(Оборудование!G38="","",Оборудование!G38)</f>
        <v/>
      </c>
      <c r="G81" s="6" t="str">
        <f>IF(Оборудование!H38="","",Оборудование!H38)</f>
        <v/>
      </c>
      <c r="H81" s="6" t="str">
        <f>IF(Оборудование!K38="","",Оборудование!K38)</f>
        <v/>
      </c>
      <c r="I81" s="6" t="str">
        <f>IF(Оборудование!L38="","",Оборудование!L38)</f>
        <v/>
      </c>
      <c r="J81" s="6" t="str">
        <f>IF(Оборудование!J38="","",Оборудование!J38)</f>
        <v/>
      </c>
      <c r="K81" s="6" t="str">
        <f>IF(Оборудование!I38="","",Оборудование!I38)</f>
        <v/>
      </c>
      <c r="M81" s="24" t="str">
        <f>IF(Оборудование!C38="","скрыть","показать")</f>
        <v>скрыть</v>
      </c>
    </row>
    <row r="82" spans="1:13" hidden="1" x14ac:dyDescent="0.25">
      <c r="A82" s="6">
        <f>Оборудование!B39</f>
        <v>37</v>
      </c>
      <c r="B82" s="6">
        <f>Оборудование!C39</f>
        <v>0</v>
      </c>
      <c r="C82" s="6" t="str">
        <f>IF(Оборудование!D39="","",Оборудование!D39)</f>
        <v/>
      </c>
      <c r="D82" s="6" t="str">
        <f>IF(Оборудование!E39="","",Оборудование!E39)</f>
        <v/>
      </c>
      <c r="E82" s="6" t="str">
        <f>IF(Оборудование!F39="","",Оборудование!F39)</f>
        <v/>
      </c>
      <c r="F82" s="6" t="str">
        <f>IF(Оборудование!G39="","",Оборудование!G39)</f>
        <v/>
      </c>
      <c r="G82" s="6" t="str">
        <f>IF(Оборудование!H39="","",Оборудование!H39)</f>
        <v/>
      </c>
      <c r="H82" s="6" t="str">
        <f>IF(Оборудование!K39="","",Оборудование!K39)</f>
        <v/>
      </c>
      <c r="I82" s="6" t="str">
        <f>IF(Оборудование!L39="","",Оборудование!L39)</f>
        <v/>
      </c>
      <c r="J82" s="6" t="str">
        <f>IF(Оборудование!J39="","",Оборудование!J39)</f>
        <v/>
      </c>
      <c r="K82" s="6" t="str">
        <f>IF(Оборудование!I39="","",Оборудование!I39)</f>
        <v/>
      </c>
      <c r="M82" s="24" t="str">
        <f>IF(Оборудование!C39="","скрыть","показать")</f>
        <v>скрыть</v>
      </c>
    </row>
    <row r="83" spans="1:13" hidden="1" x14ac:dyDescent="0.25">
      <c r="A83" s="6">
        <f>Оборудование!B40</f>
        <v>38</v>
      </c>
      <c r="B83" s="6">
        <f>Оборудование!C40</f>
        <v>0</v>
      </c>
      <c r="C83" s="6" t="str">
        <f>IF(Оборудование!D40="","",Оборудование!D40)</f>
        <v/>
      </c>
      <c r="D83" s="6" t="str">
        <f>IF(Оборудование!E40="","",Оборудование!E40)</f>
        <v/>
      </c>
      <c r="E83" s="6" t="str">
        <f>IF(Оборудование!F40="","",Оборудование!F40)</f>
        <v/>
      </c>
      <c r="F83" s="6" t="str">
        <f>IF(Оборудование!G40="","",Оборудование!G40)</f>
        <v/>
      </c>
      <c r="G83" s="6" t="str">
        <f>IF(Оборудование!H40="","",Оборудование!H40)</f>
        <v/>
      </c>
      <c r="H83" s="6" t="str">
        <f>IF(Оборудование!K40="","",Оборудование!K40)</f>
        <v/>
      </c>
      <c r="I83" s="6" t="str">
        <f>IF(Оборудование!L40="","",Оборудование!L40)</f>
        <v/>
      </c>
      <c r="J83" s="6" t="str">
        <f>IF(Оборудование!J40="","",Оборудование!J40)</f>
        <v/>
      </c>
      <c r="K83" s="6" t="str">
        <f>IF(Оборудование!I40="","",Оборудование!I40)</f>
        <v/>
      </c>
      <c r="M83" s="24" t="str">
        <f>IF(Оборудование!C40="","скрыть","показать")</f>
        <v>скрыть</v>
      </c>
    </row>
    <row r="84" spans="1:13" hidden="1" x14ac:dyDescent="0.25">
      <c r="A84" s="6">
        <f>Оборудование!B41</f>
        <v>39</v>
      </c>
      <c r="B84" s="6">
        <f>Оборудование!C41</f>
        <v>0</v>
      </c>
      <c r="C84" s="6" t="str">
        <f>IF(Оборудование!D41="","",Оборудование!D41)</f>
        <v/>
      </c>
      <c r="D84" s="6" t="str">
        <f>IF(Оборудование!E41="","",Оборудование!E41)</f>
        <v/>
      </c>
      <c r="E84" s="6" t="str">
        <f>IF(Оборудование!F41="","",Оборудование!F41)</f>
        <v/>
      </c>
      <c r="F84" s="6" t="str">
        <f>IF(Оборудование!G41="","",Оборудование!G41)</f>
        <v/>
      </c>
      <c r="G84" s="6" t="str">
        <f>IF(Оборудование!H41="","",Оборудование!H41)</f>
        <v/>
      </c>
      <c r="H84" s="6" t="str">
        <f>IF(Оборудование!K41="","",Оборудование!K41)</f>
        <v/>
      </c>
      <c r="I84" s="6" t="str">
        <f>IF(Оборудование!L41="","",Оборудование!L41)</f>
        <v/>
      </c>
      <c r="J84" s="6" t="str">
        <f>IF(Оборудование!J41="","",Оборудование!J41)</f>
        <v/>
      </c>
      <c r="K84" s="6" t="str">
        <f>IF(Оборудование!I41="","",Оборудование!I41)</f>
        <v/>
      </c>
      <c r="M84" s="24" t="str">
        <f>IF(Оборудование!C41="","скрыть","показать")</f>
        <v>скрыть</v>
      </c>
    </row>
    <row r="85" spans="1:13" hidden="1" x14ac:dyDescent="0.25">
      <c r="A85" s="6">
        <f>Оборудование!B42</f>
        <v>40</v>
      </c>
      <c r="B85" s="6">
        <f>Оборудование!C42</f>
        <v>0</v>
      </c>
      <c r="C85" s="6" t="str">
        <f>IF(Оборудование!D42="","",Оборудование!D42)</f>
        <v/>
      </c>
      <c r="D85" s="6" t="str">
        <f>IF(Оборудование!E42="","",Оборудование!E42)</f>
        <v/>
      </c>
      <c r="E85" s="6" t="str">
        <f>IF(Оборудование!F42="","",Оборудование!F42)</f>
        <v/>
      </c>
      <c r="F85" s="6" t="str">
        <f>IF(Оборудование!G42="","",Оборудование!G42)</f>
        <v/>
      </c>
      <c r="G85" s="6" t="str">
        <f>IF(Оборудование!H42="","",Оборудование!H42)</f>
        <v/>
      </c>
      <c r="H85" s="6" t="str">
        <f>IF(Оборудование!K42="","",Оборудование!K42)</f>
        <v/>
      </c>
      <c r="I85" s="6" t="str">
        <f>IF(Оборудование!L42="","",Оборудование!L42)</f>
        <v/>
      </c>
      <c r="J85" s="6" t="str">
        <f>IF(Оборудование!J42="","",Оборудование!J42)</f>
        <v/>
      </c>
      <c r="K85" s="6" t="str">
        <f>IF(Оборудование!I42="","",Оборудование!I42)</f>
        <v/>
      </c>
      <c r="M85" s="24" t="str">
        <f>IF(Оборудование!C42="","скрыть","показать")</f>
        <v>скрыть</v>
      </c>
    </row>
    <row r="86" spans="1:13" ht="30" customHeight="1" x14ac:dyDescent="0.3">
      <c r="A86" s="85" t="str">
        <f>"    "&amp;"Просим отозвать все ранее выданные пропуска следующих лиц:"</f>
        <v xml:space="preserve">    Просим отозвать все ранее выданные пропуска следующих лиц:</v>
      </c>
      <c r="B86" s="85"/>
      <c r="C86" s="85"/>
      <c r="D86" s="85"/>
      <c r="E86" s="85"/>
      <c r="F86" s="85"/>
      <c r="G86" s="85"/>
      <c r="H86" s="85"/>
      <c r="I86" s="85"/>
      <c r="J86" s="85"/>
      <c r="K86" s="85"/>
      <c r="M86" s="24" t="str">
        <f>IF('Прекращение допуска'!C3="","скрыть","показать")</f>
        <v>скрыть</v>
      </c>
    </row>
    <row r="87" spans="1:13" s="97" customFormat="1" ht="36.75" customHeight="1" x14ac:dyDescent="0.25">
      <c r="A87" s="116" t="str">
        <f>'Прекращение допуска'!C3&amp;" "&amp;'Прекращение допуска'!D3&amp;" "&amp;'Прекращение допуска'!E3&amp;" "&amp;TEXT('Прекращение допуска'!F3,"ДД.ММ.ГГГГ")&amp;"г.р.  с "&amp;TEXT('Прекращение допуска'!G3,"ДД.ММ.ГГГГ")</f>
        <v xml:space="preserve">   00.01.1900г.р.  с 00.01.1900</v>
      </c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M87" s="97" t="str">
        <f>IF('Прекращение допуска'!C3="","скрыть","показать")</f>
        <v>скрыть</v>
      </c>
    </row>
    <row r="88" spans="1:13" s="97" customFormat="1" ht="36.75" hidden="1" customHeight="1" x14ac:dyDescent="0.25">
      <c r="A88" s="98" t="str">
        <f>'Прекращение допуска'!C4&amp;" "&amp;'Прекращение допуска'!D4&amp;" "&amp;'Прекращение допуска'!E4&amp;" "&amp;TEXT('Прекращение допуска'!F4,"ДД.ММ.ГГГГ")&amp;"г.р.  с "&amp;TEXT('Прекращение допуска'!G4,"ДД.ММ.ГГГГ")</f>
        <v xml:space="preserve">   00.01.1900г.р.  с 00.01.1900</v>
      </c>
      <c r="B88" s="98"/>
      <c r="C88" s="98"/>
      <c r="D88" s="98"/>
      <c r="E88" s="98"/>
      <c r="F88" s="98"/>
      <c r="G88" s="98"/>
      <c r="H88" s="98"/>
      <c r="I88" s="98"/>
      <c r="J88" s="98"/>
      <c r="K88" s="98"/>
      <c r="M88" s="97" t="str">
        <f>IF('Прекращение допуска'!C4="","скрыть","показать")</f>
        <v>скрыть</v>
      </c>
    </row>
    <row r="89" spans="1:13" s="97" customFormat="1" ht="36.75" hidden="1" customHeight="1" x14ac:dyDescent="0.25">
      <c r="A89" s="98" t="str">
        <f>'Прекращение допуска'!C5&amp;" "&amp;'Прекращение допуска'!D5&amp;" "&amp;'Прекращение допуска'!E5&amp;" "&amp;TEXT('Прекращение допуска'!F5,"ДД.ММ.ГГГГ")&amp;"г.р.  с "&amp;TEXT('Прекращение допуска'!G5,"ДД.ММ.ГГГГ")</f>
        <v xml:space="preserve">   00.01.1900г.р.  с 00.01.1900</v>
      </c>
      <c r="B89" s="98"/>
      <c r="C89" s="98"/>
      <c r="D89" s="98"/>
      <c r="E89" s="98"/>
      <c r="F89" s="98"/>
      <c r="G89" s="98"/>
      <c r="H89" s="98"/>
      <c r="I89" s="98"/>
      <c r="J89" s="98"/>
      <c r="K89" s="98"/>
      <c r="M89" s="97" t="str">
        <f>IF('Прекращение допуска'!C5="","скрыть","показать")</f>
        <v>скрыть</v>
      </c>
    </row>
    <row r="90" spans="1:13" s="97" customFormat="1" ht="36.75" hidden="1" customHeight="1" x14ac:dyDescent="0.25">
      <c r="A90" s="98" t="str">
        <f>'Прекращение допуска'!C6&amp;" "&amp;'Прекращение допуска'!D6&amp;" "&amp;'Прекращение допуска'!E6&amp;" "&amp;TEXT('Прекращение допуска'!F6,"ДД.ММ.ГГГГ")&amp;"г.р.  с "&amp;TEXT('Прекращение допуска'!G6,"ДД.ММ.ГГГГ")</f>
        <v xml:space="preserve">   00.01.1900г.р.  с 00.01.1900</v>
      </c>
      <c r="B90" s="98"/>
      <c r="C90" s="98"/>
      <c r="D90" s="98"/>
      <c r="E90" s="98"/>
      <c r="F90" s="98"/>
      <c r="G90" s="98"/>
      <c r="H90" s="98"/>
      <c r="I90" s="98"/>
      <c r="J90" s="98"/>
      <c r="K90" s="98"/>
      <c r="M90" s="97" t="str">
        <f>IF('Прекращение допуска'!C6="","скрыть","показать")</f>
        <v>скрыть</v>
      </c>
    </row>
    <row r="91" spans="1:13" s="97" customFormat="1" ht="36.75" hidden="1" customHeight="1" x14ac:dyDescent="0.25">
      <c r="A91" s="98" t="str">
        <f>'Прекращение допуска'!C7&amp;" "&amp;'Прекращение допуска'!D7&amp;" "&amp;'Прекращение допуска'!E7&amp;" "&amp;TEXT('Прекращение допуска'!F7,"ДД.ММ.ГГГГ")&amp;"г.р.  с "&amp;TEXT('Прекращение допуска'!G7,"ДД.ММ.ГГГГ")</f>
        <v xml:space="preserve">   00.01.1900г.р.  с 00.01.1900</v>
      </c>
      <c r="B91" s="98"/>
      <c r="C91" s="98"/>
      <c r="D91" s="98"/>
      <c r="E91" s="98"/>
      <c r="F91" s="98"/>
      <c r="G91" s="98"/>
      <c r="H91" s="98"/>
      <c r="I91" s="98"/>
      <c r="J91" s="98"/>
      <c r="K91" s="98"/>
      <c r="M91" s="97" t="str">
        <f>IF('Прекращение допуска'!C7="","скрыть","показать")</f>
        <v>скрыть</v>
      </c>
    </row>
    <row r="92" spans="1:13" s="97" customFormat="1" ht="36.75" hidden="1" customHeight="1" x14ac:dyDescent="0.25">
      <c r="A92" s="98" t="str">
        <f>'Прекращение допуска'!C8&amp;" "&amp;'Прекращение допуска'!D8&amp;" "&amp;'Прекращение допуска'!E8&amp;" "&amp;TEXT('Прекращение допуска'!F8,"ДД.ММ.ГГГГ")&amp;"г.р.  с "&amp;TEXT('Прекращение допуска'!G8,"ДД.ММ.ГГГГ")</f>
        <v xml:space="preserve">   00.01.1900г.р.  с 00.01.1900</v>
      </c>
      <c r="B92" s="98"/>
      <c r="C92" s="98"/>
      <c r="D92" s="98"/>
      <c r="E92" s="98"/>
      <c r="F92" s="98"/>
      <c r="G92" s="98"/>
      <c r="H92" s="98"/>
      <c r="I92" s="98"/>
      <c r="J92" s="98"/>
      <c r="K92" s="98"/>
      <c r="M92" s="97" t="str">
        <f>IF('Прекращение допуска'!C8="","скрыть","показать")</f>
        <v>скрыть</v>
      </c>
    </row>
    <row r="93" spans="1:13" s="97" customFormat="1" ht="36.75" hidden="1" customHeight="1" x14ac:dyDescent="0.25">
      <c r="A93" s="98" t="str">
        <f>'Прекращение допуска'!C9&amp;" "&amp;'Прекращение допуска'!D9&amp;" "&amp;'Прекращение допуска'!E9&amp;" "&amp;TEXT('Прекращение допуска'!F9,"ДД.ММ.ГГГГ")&amp;"г.р.  с "&amp;TEXT('Прекращение допуска'!G9,"ДД.ММ.ГГГГ")</f>
        <v xml:space="preserve">   00.01.1900г.р.  с 00.01.1900</v>
      </c>
      <c r="B93" s="98"/>
      <c r="C93" s="98"/>
      <c r="D93" s="98"/>
      <c r="E93" s="98"/>
      <c r="F93" s="98"/>
      <c r="G93" s="98"/>
      <c r="H93" s="98"/>
      <c r="I93" s="98"/>
      <c r="J93" s="98"/>
      <c r="K93" s="98"/>
      <c r="M93" s="97" t="str">
        <f>IF('Прекращение допуска'!C9="","скрыть","показать")</f>
        <v>скрыть</v>
      </c>
    </row>
    <row r="94" spans="1:13" s="97" customFormat="1" ht="36.75" hidden="1" customHeight="1" x14ac:dyDescent="0.25">
      <c r="A94" s="98" t="str">
        <f>'Прекращение допуска'!C10&amp;" "&amp;'Прекращение допуска'!D10&amp;" "&amp;'Прекращение допуска'!E10&amp;" "&amp;TEXT('Прекращение допуска'!F10,"ДД.ММ.ГГГГ")&amp;"г.р.  с "&amp;TEXT('Прекращение допуска'!G10,"ДД.ММ.ГГГГ")</f>
        <v xml:space="preserve">   00.01.1900г.р.  с 00.01.1900</v>
      </c>
      <c r="B94" s="98"/>
      <c r="C94" s="98"/>
      <c r="D94" s="98"/>
      <c r="E94" s="98"/>
      <c r="F94" s="98"/>
      <c r="G94" s="98"/>
      <c r="H94" s="98"/>
      <c r="I94" s="98"/>
      <c r="J94" s="98"/>
      <c r="K94" s="98"/>
      <c r="M94" s="97" t="str">
        <f>IF('Прекращение допуска'!C10="","скрыть","показать")</f>
        <v>скрыть</v>
      </c>
    </row>
    <row r="95" spans="1:13" s="97" customFormat="1" ht="36.75" hidden="1" customHeight="1" x14ac:dyDescent="0.25">
      <c r="A95" s="98" t="str">
        <f>'Прекращение допуска'!C11&amp;" "&amp;'Прекращение допуска'!D11&amp;" "&amp;'Прекращение допуска'!E11&amp;" "&amp;TEXT('Прекращение допуска'!F11,"ДД.ММ.ГГГГ")&amp;"г.р.  с "&amp;TEXT('Прекращение допуска'!G11,"ДД.ММ.ГГГГ")</f>
        <v xml:space="preserve">   00.01.1900г.р.  с 00.01.1900</v>
      </c>
      <c r="B95" s="98"/>
      <c r="C95" s="98"/>
      <c r="D95" s="98"/>
      <c r="E95" s="98"/>
      <c r="F95" s="98"/>
      <c r="G95" s="98"/>
      <c r="H95" s="98"/>
      <c r="I95" s="98"/>
      <c r="J95" s="98"/>
      <c r="K95" s="98"/>
      <c r="M95" s="97" t="str">
        <f>IF('Прекращение допуска'!C11="","скрыть","показать")</f>
        <v>скрыть</v>
      </c>
    </row>
    <row r="96" spans="1:13" s="97" customFormat="1" ht="36.75" hidden="1" customHeight="1" x14ac:dyDescent="0.25">
      <c r="A96" s="98" t="str">
        <f>'Прекращение допуска'!C12&amp;" "&amp;'Прекращение допуска'!D12&amp;" "&amp;'Прекращение допуска'!E12&amp;" "&amp;TEXT('Прекращение допуска'!F12,"ДД.ММ.ГГГГ")&amp;"г.р.  с "&amp;TEXT('Прекращение допуска'!G12,"ДД.ММ.ГГГГ")</f>
        <v xml:space="preserve">   00.01.1900г.р.  с 00.01.1900</v>
      </c>
      <c r="B96" s="98"/>
      <c r="C96" s="98"/>
      <c r="D96" s="98"/>
      <c r="E96" s="98"/>
      <c r="F96" s="98"/>
      <c r="G96" s="98"/>
      <c r="H96" s="98"/>
      <c r="I96" s="98"/>
      <c r="J96" s="98"/>
      <c r="K96" s="98"/>
      <c r="M96" s="97" t="str">
        <f>IF('Прекращение допуска'!C12="","скрыть","показать")</f>
        <v>скрыть</v>
      </c>
    </row>
    <row r="97" spans="1:19" s="97" customFormat="1" ht="36.75" hidden="1" customHeight="1" x14ac:dyDescent="0.25">
      <c r="A97" s="98" t="str">
        <f>'Прекращение допуска'!C13&amp;" "&amp;'Прекращение допуска'!D13&amp;" "&amp;'Прекращение допуска'!E13&amp;" "&amp;TEXT('Прекращение допуска'!F13,"ДД.ММ.ГГГГ")&amp;"г.р.  с "&amp;TEXT('Прекращение допуска'!G13,"ДД.ММ.ГГГГ")</f>
        <v xml:space="preserve">   00.01.1900г.р.  с 00.01.1900</v>
      </c>
      <c r="B97" s="98"/>
      <c r="C97" s="98"/>
      <c r="D97" s="98"/>
      <c r="E97" s="98"/>
      <c r="F97" s="98"/>
      <c r="G97" s="98"/>
      <c r="H97" s="98"/>
      <c r="I97" s="98"/>
      <c r="J97" s="98"/>
      <c r="K97" s="98"/>
      <c r="M97" s="97" t="str">
        <f>IF('Прекращение допуска'!C13="","скрыть","показать")</f>
        <v>скрыть</v>
      </c>
    </row>
    <row r="98" spans="1:19" s="97" customFormat="1" ht="36.75" hidden="1" customHeight="1" x14ac:dyDescent="0.25">
      <c r="A98" s="98" t="str">
        <f>'Прекращение допуска'!C14&amp;" "&amp;'Прекращение допуска'!D14&amp;" "&amp;'Прекращение допуска'!E14&amp;" "&amp;TEXT('Прекращение допуска'!F14,"ДД.ММ.ГГГГ")&amp;"г.р.  с "&amp;TEXT('Прекращение допуска'!G14,"ДД.ММ.ГГГГ")</f>
        <v xml:space="preserve">   00.01.1900г.р.  с 00.01.1900</v>
      </c>
      <c r="B98" s="98"/>
      <c r="C98" s="98"/>
      <c r="D98" s="98"/>
      <c r="E98" s="98"/>
      <c r="F98" s="98"/>
      <c r="G98" s="98"/>
      <c r="H98" s="98"/>
      <c r="I98" s="98"/>
      <c r="J98" s="98"/>
      <c r="K98" s="98"/>
      <c r="M98" s="97" t="str">
        <f>IF('Прекращение допуска'!C14="","скрыть","показать")</f>
        <v>скрыть</v>
      </c>
    </row>
    <row r="99" spans="1:19" s="97" customFormat="1" ht="36.75" hidden="1" customHeight="1" x14ac:dyDescent="0.25">
      <c r="A99" s="98" t="str">
        <f>'Прекращение допуска'!C15&amp;" "&amp;'Прекращение допуска'!D15&amp;" "&amp;'Прекращение допуска'!E15&amp;" "&amp;TEXT('Прекращение допуска'!F15,"ДД.ММ.ГГГГ")&amp;"г.р.  с "&amp;TEXT('Прекращение допуска'!G15,"ДД.ММ.ГГГГ")</f>
        <v xml:space="preserve">   00.01.1900г.р.  с 00.01.1900</v>
      </c>
      <c r="B99" s="98"/>
      <c r="C99" s="98"/>
      <c r="D99" s="98"/>
      <c r="E99" s="98"/>
      <c r="F99" s="98"/>
      <c r="G99" s="98"/>
      <c r="H99" s="98"/>
      <c r="I99" s="98"/>
      <c r="J99" s="98"/>
      <c r="K99" s="98"/>
      <c r="M99" s="97" t="str">
        <f>IF('Прекращение допуска'!C15="","скрыть","показать")</f>
        <v>скрыть</v>
      </c>
    </row>
    <row r="100" spans="1:19" s="97" customFormat="1" ht="36.75" hidden="1" customHeight="1" x14ac:dyDescent="0.25">
      <c r="A100" s="98" t="str">
        <f>'Прекращение допуска'!C16&amp;" "&amp;'Прекращение допуска'!D16&amp;" "&amp;'Прекращение допуска'!E16&amp;" "&amp;TEXT('Прекращение допуска'!F16,"ДД.ММ.ГГГГ")&amp;"г.р.  с "&amp;TEXT('Прекращение допуска'!G16,"ДД.ММ.ГГГГ")</f>
        <v xml:space="preserve">   00.01.1900г.р.  с 00.01.1900</v>
      </c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M100" s="97" t="str">
        <f>IF('Прекращение допуска'!C16="","скрыть","показать")</f>
        <v>скрыть</v>
      </c>
    </row>
    <row r="101" spans="1:19" s="97" customFormat="1" ht="36.75" hidden="1" customHeight="1" x14ac:dyDescent="0.25">
      <c r="A101" s="98" t="str">
        <f>'Прекращение допуска'!C17&amp;" "&amp;'Прекращение допуска'!D17&amp;" "&amp;'Прекращение допуска'!E17&amp;" "&amp;TEXT('Прекращение допуска'!F17,"ДД.ММ.ГГГГ")&amp;"г.р.  с "&amp;TEXT('Прекращение допуска'!G17,"ДД.ММ.ГГГГ")</f>
        <v xml:space="preserve">   00.01.1900г.р.  с 00.01.1900</v>
      </c>
      <c r="B101" s="98"/>
      <c r="C101" s="98"/>
      <c r="D101" s="98"/>
      <c r="E101" s="98"/>
      <c r="F101" s="98"/>
      <c r="G101" s="98"/>
      <c r="H101" s="98"/>
      <c r="I101" s="98"/>
      <c r="J101" s="98"/>
      <c r="K101" s="98"/>
      <c r="M101" s="97" t="str">
        <f>IF('Прекращение допуска'!C17="","скрыть","показать")</f>
        <v>скрыть</v>
      </c>
    </row>
    <row r="102" spans="1:19" s="97" customFormat="1" ht="36.75" hidden="1" customHeight="1" x14ac:dyDescent="0.25">
      <c r="A102" s="98" t="str">
        <f>'Прекращение допуска'!C18&amp;" "&amp;'Прекращение допуска'!D18&amp;" "&amp;'Прекращение допуска'!E18&amp;" "&amp;TEXT('Прекращение допуска'!F18,"ДД.ММ.ГГГГ")&amp;"г.р.  с "&amp;TEXT('Прекращение допуска'!G18,"ДД.ММ.ГГГГ")</f>
        <v xml:space="preserve">   00.01.1900г.р.  с 00.01.1900</v>
      </c>
      <c r="B102" s="98"/>
      <c r="C102" s="98"/>
      <c r="D102" s="98"/>
      <c r="E102" s="98"/>
      <c r="F102" s="98"/>
      <c r="G102" s="98"/>
      <c r="H102" s="98"/>
      <c r="I102" s="98"/>
      <c r="J102" s="98"/>
      <c r="K102" s="98"/>
      <c r="M102" s="97" t="str">
        <f>IF('Прекращение допуска'!C18="","скрыть","показать")</f>
        <v>скрыть</v>
      </c>
    </row>
    <row r="103" spans="1:19" s="97" customFormat="1" ht="36.75" hidden="1" customHeight="1" x14ac:dyDescent="0.25">
      <c r="A103" s="98" t="str">
        <f>'Прекращение допуска'!C19&amp;" "&amp;'Прекращение допуска'!D19&amp;" "&amp;'Прекращение допуска'!E19&amp;" "&amp;TEXT('Прекращение допуска'!F19,"ДД.ММ.ГГГГ")&amp;"г.р.  с "&amp;TEXT('Прекращение допуска'!G19,"ДД.ММ.ГГГГ")</f>
        <v xml:space="preserve">   00.01.1900г.р.  с 00.01.1900</v>
      </c>
      <c r="B103" s="98"/>
      <c r="C103" s="98"/>
      <c r="D103" s="98"/>
      <c r="E103" s="98"/>
      <c r="F103" s="98"/>
      <c r="G103" s="98"/>
      <c r="H103" s="98"/>
      <c r="I103" s="98"/>
      <c r="J103" s="98"/>
      <c r="K103" s="98"/>
      <c r="M103" s="97" t="str">
        <f>IF('Прекращение допуска'!C19="","скрыть","показать")</f>
        <v>скрыть</v>
      </c>
    </row>
    <row r="104" spans="1:19" s="97" customFormat="1" ht="36.75" hidden="1" customHeight="1" x14ac:dyDescent="0.25">
      <c r="A104" s="98" t="str">
        <f>'Прекращение допуска'!C20&amp;" "&amp;'Прекращение допуска'!D20&amp;" "&amp;'Прекращение допуска'!E20&amp;" "&amp;TEXT('Прекращение допуска'!F20,"ДД.ММ.ГГГГ")&amp;"г.р.  с "&amp;TEXT('Прекращение допуска'!G20,"ДД.ММ.ГГГГ")</f>
        <v xml:space="preserve">   00.01.1900г.р.  с 00.01.1900</v>
      </c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M104" s="97" t="str">
        <f>IF('Прекращение допуска'!C20="","скрыть","показать")</f>
        <v>скрыть</v>
      </c>
    </row>
    <row r="105" spans="1:19" s="97" customFormat="1" ht="36.75" hidden="1" customHeight="1" x14ac:dyDescent="0.25">
      <c r="A105" s="98" t="str">
        <f>'Прекращение допуска'!C21&amp;" "&amp;'Прекращение допуска'!D21&amp;" "&amp;'Прекращение допуска'!E21&amp;" "&amp;TEXT('Прекращение допуска'!F21,"ДД.ММ.ГГГГ")&amp;"г.р.  с "&amp;TEXT('Прекращение допуска'!G21,"ДД.ММ.ГГГГ")</f>
        <v xml:space="preserve">   00.01.1900г.р.  с 00.01.1900</v>
      </c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M105" s="97" t="str">
        <f>IF('Прекращение допуска'!C21="","скрыть","показать")</f>
        <v>скрыть</v>
      </c>
    </row>
    <row r="106" spans="1:19" s="97" customFormat="1" ht="36.75" hidden="1" customHeight="1" x14ac:dyDescent="0.25">
      <c r="A106" s="98" t="str">
        <f>'Прекращение допуска'!C22&amp;" "&amp;'Прекращение допуска'!D22&amp;" "&amp;'Прекращение допуска'!E22&amp;" "&amp;TEXT('Прекращение допуска'!F22,"ДД.ММ.ГГГГ")&amp;"г.р.  с "&amp;TEXT('Прекращение допуска'!G22,"ДД.ММ.ГГГГ")</f>
        <v xml:space="preserve">   00.01.1900г.р.  с 00.01.1900</v>
      </c>
      <c r="B106" s="98"/>
      <c r="C106" s="98"/>
      <c r="D106" s="98"/>
      <c r="E106" s="98"/>
      <c r="F106" s="98"/>
      <c r="G106" s="98"/>
      <c r="H106" s="98"/>
      <c r="I106" s="98"/>
      <c r="J106" s="98"/>
      <c r="K106" s="98"/>
      <c r="M106" s="97" t="str">
        <f>IF('Прекращение допуска'!C22="","скрыть","показать")</f>
        <v>скрыть</v>
      </c>
    </row>
    <row r="107" spans="1:19" ht="18.75" x14ac:dyDescent="0.3">
      <c r="A107" s="85"/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P107" s="1"/>
      <c r="Q107" s="1"/>
      <c r="R107" s="1"/>
      <c r="S107" s="1"/>
    </row>
    <row r="108" spans="1:19" ht="18.75" x14ac:dyDescent="0.3">
      <c r="A108" s="85"/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P108" s="1"/>
      <c r="Q108" s="1"/>
      <c r="R108" s="1"/>
      <c r="S108" s="1"/>
    </row>
    <row r="109" spans="1:19" ht="49.5" customHeight="1" x14ac:dyDescent="0.3">
      <c r="A109" s="85"/>
      <c r="B109" s="116" t="str">
        <f>'Данные заявки'!C11&amp; CHAR(10)&amp;'Данные заявки'!C2</f>
        <v>Генеральный директор
ОАО 'АБВГД'</v>
      </c>
      <c r="C109" s="116"/>
      <c r="D109" s="116"/>
      <c r="E109" s="85"/>
      <c r="F109" s="85"/>
      <c r="G109" s="126" t="str">
        <f>'Данные заявки'!D11</f>
        <v>Иванов П.П.</v>
      </c>
      <c r="H109" s="126"/>
      <c r="I109" s="126"/>
      <c r="J109" s="126"/>
      <c r="K109" s="85"/>
      <c r="P109" s="1"/>
      <c r="Q109" s="1"/>
      <c r="R109" s="1"/>
      <c r="S109" s="1"/>
    </row>
    <row r="110" spans="1:19" ht="18.75" x14ac:dyDescent="0.3">
      <c r="A110" s="85"/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P110" s="1"/>
      <c r="Q110" s="1"/>
      <c r="R110" s="1"/>
      <c r="S110" s="1"/>
    </row>
    <row r="111" spans="1:19" ht="18.75" x14ac:dyDescent="0.3">
      <c r="A111" s="85"/>
      <c r="B111" s="85" t="s">
        <v>322</v>
      </c>
      <c r="C111" s="85"/>
      <c r="D111" s="85"/>
      <c r="E111" s="85"/>
      <c r="F111" s="85"/>
      <c r="G111" s="85"/>
      <c r="H111" s="85"/>
      <c r="I111" s="85"/>
      <c r="J111" s="85"/>
      <c r="K111" s="85"/>
      <c r="P111" s="1"/>
      <c r="Q111" s="1"/>
      <c r="R111" s="1"/>
      <c r="S111" s="1"/>
    </row>
    <row r="112" spans="1:19" ht="18.75" x14ac:dyDescent="0.3">
      <c r="A112" s="85"/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P112" s="1"/>
      <c r="Q112" s="1"/>
      <c r="R112" s="1"/>
      <c r="S112" s="1"/>
    </row>
    <row r="113" spans="1:19" ht="18.75" x14ac:dyDescent="0.3">
      <c r="A113" s="85"/>
      <c r="B113" s="85"/>
      <c r="C113" s="85"/>
      <c r="D113" s="85"/>
      <c r="E113" s="85"/>
      <c r="F113" s="85"/>
      <c r="G113" s="85"/>
      <c r="H113" s="85"/>
      <c r="I113" s="85"/>
      <c r="J113" s="85"/>
      <c r="K113" s="85"/>
      <c r="P113" s="1"/>
      <c r="Q113" s="1"/>
      <c r="R113" s="1"/>
      <c r="S113" s="1"/>
    </row>
    <row r="114" spans="1:19" x14ac:dyDescent="0.25">
      <c r="P114" s="1"/>
      <c r="Q114" s="1"/>
      <c r="R114" s="1"/>
      <c r="S114" s="1"/>
    </row>
    <row r="115" spans="1:19" x14ac:dyDescent="0.25">
      <c r="P115" s="1"/>
      <c r="Q115" s="1"/>
      <c r="R115" s="1"/>
      <c r="S115" s="1"/>
    </row>
    <row r="116" spans="1:19" x14ac:dyDescent="0.25">
      <c r="P116" s="1"/>
      <c r="Q116" s="1"/>
      <c r="R116" s="1"/>
      <c r="S116" s="1"/>
    </row>
    <row r="117" spans="1:19" x14ac:dyDescent="0.25">
      <c r="P117" s="1"/>
      <c r="Q117" s="1"/>
      <c r="R117" s="1"/>
      <c r="S117" s="1"/>
    </row>
    <row r="118" spans="1:19" x14ac:dyDescent="0.25">
      <c r="P118" s="1"/>
      <c r="Q118" s="1"/>
      <c r="R118" s="1"/>
      <c r="S118" s="1"/>
    </row>
    <row r="119" spans="1:19" x14ac:dyDescent="0.25">
      <c r="P119" s="1"/>
      <c r="Q119" s="1"/>
      <c r="R119" s="1"/>
      <c r="S119" s="1"/>
    </row>
    <row r="120" spans="1:19" x14ac:dyDescent="0.25">
      <c r="P120" s="1"/>
      <c r="Q120" s="1"/>
      <c r="R120" s="1"/>
      <c r="S120" s="1"/>
    </row>
    <row r="125" spans="1:19" x14ac:dyDescent="0.25">
      <c r="E125" s="1"/>
      <c r="F125" s="1"/>
      <c r="G125" s="1"/>
      <c r="H125" s="1"/>
      <c r="I125" s="1"/>
      <c r="J125" s="1"/>
    </row>
    <row r="126" spans="1:19" x14ac:dyDescent="0.25">
      <c r="E126" s="1"/>
      <c r="F126" s="1"/>
      <c r="G126" s="1"/>
      <c r="H126" s="1"/>
      <c r="I126" s="1"/>
      <c r="J126" s="1"/>
    </row>
  </sheetData>
  <sheetProtection algorithmName="SHA-512" hashValue="IrQqir+m56HimWEAktjifuz1XHXuPyfjeiLrWwG8jjOYIspPNeUQ6f83BLY2WlIrqODNxHAW/1jKG8xRqfeaxg==" saltValue="DmWhn302hVszLfxp6bvfYQ==" spinCount="100000" sheet="1" objects="1" scenarios="1" formatColumns="0" formatRows="0" autoFilter="0"/>
  <autoFilter ref="A7:M106" xr:uid="{00000000-0009-0000-0000-000005000000}">
    <filterColumn colId="9" showButton="0"/>
    <filterColumn colId="10" showButton="0"/>
    <filterColumn colId="12">
      <filters blank="1">
        <filter val="показать"/>
      </filters>
    </filterColumn>
  </autoFilter>
  <mergeCells count="53">
    <mergeCell ref="A87:K87"/>
    <mergeCell ref="A31:K31"/>
    <mergeCell ref="A10:K10"/>
    <mergeCell ref="A20:K20"/>
    <mergeCell ref="A21:K21"/>
    <mergeCell ref="A25:K25"/>
    <mergeCell ref="A26:K26"/>
    <mergeCell ref="A27:K27"/>
    <mergeCell ref="A22:K22"/>
    <mergeCell ref="A23:K23"/>
    <mergeCell ref="A16:K16"/>
    <mergeCell ref="A17:K17"/>
    <mergeCell ref="A18:K18"/>
    <mergeCell ref="A19:K19"/>
    <mergeCell ref="A12:K12"/>
    <mergeCell ref="A13:K13"/>
    <mergeCell ref="A14:K14"/>
    <mergeCell ref="A15:K15"/>
    <mergeCell ref="A24:K24"/>
    <mergeCell ref="B109:D109"/>
    <mergeCell ref="G109:J109"/>
    <mergeCell ref="A43:K43"/>
    <mergeCell ref="A32:K32"/>
    <mergeCell ref="A33:K33"/>
    <mergeCell ref="A34:K34"/>
    <mergeCell ref="A35:K35"/>
    <mergeCell ref="A36:K36"/>
    <mergeCell ref="A37:K37"/>
    <mergeCell ref="A38:K38"/>
    <mergeCell ref="J44:J45"/>
    <mergeCell ref="K44:K45"/>
    <mergeCell ref="A28:K28"/>
    <mergeCell ref="A29:K29"/>
    <mergeCell ref="A30:K30"/>
    <mergeCell ref="A39:K39"/>
    <mergeCell ref="A44:A45"/>
    <mergeCell ref="B44:B45"/>
    <mergeCell ref="C44:C45"/>
    <mergeCell ref="D44:D45"/>
    <mergeCell ref="E44:E45"/>
    <mergeCell ref="F44:F45"/>
    <mergeCell ref="G44:G45"/>
    <mergeCell ref="H44:I44"/>
    <mergeCell ref="A42:K42"/>
    <mergeCell ref="A40:K40"/>
    <mergeCell ref="A41:K41"/>
    <mergeCell ref="A7:L7"/>
    <mergeCell ref="U10:AF10"/>
    <mergeCell ref="AK10:AV10"/>
    <mergeCell ref="A1:D1"/>
    <mergeCell ref="A2:D2"/>
    <mergeCell ref="A6:K6"/>
    <mergeCell ref="A9:K9"/>
  </mergeCells>
  <pageMargins left="0.25" right="0.25" top="0.75" bottom="0.75" header="0.3" footer="0.3"/>
  <pageSetup paperSize="9" scale="86" fitToHeight="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6"/>
  <dimension ref="A1:AV124"/>
  <sheetViews>
    <sheetView view="pageBreakPreview" zoomScale="85" zoomScaleNormal="100" zoomScaleSheetLayoutView="85" workbookViewId="0">
      <selection activeCell="Q18" sqref="Q18"/>
    </sheetView>
  </sheetViews>
  <sheetFormatPr defaultRowHeight="15" x14ac:dyDescent="0.25"/>
  <cols>
    <col min="1" max="1" width="4.85546875" style="24" customWidth="1"/>
    <col min="2" max="3" width="13.7109375" style="24" customWidth="1"/>
    <col min="4" max="4" width="12" style="24" customWidth="1"/>
    <col min="5" max="5" width="15.28515625" style="24" customWidth="1"/>
    <col min="6" max="6" width="8.140625" style="24" customWidth="1"/>
    <col min="7" max="8" width="8.28515625" style="24" customWidth="1"/>
    <col min="9" max="9" width="9.140625" style="24"/>
    <col min="10" max="10" width="12.28515625" style="24" customWidth="1"/>
    <col min="11" max="11" width="8.85546875" style="24" customWidth="1"/>
    <col min="12" max="12" width="15.28515625" style="24" customWidth="1"/>
    <col min="13" max="13" width="15.7109375" style="24" customWidth="1"/>
    <col min="14" max="23" width="9.140625" style="24"/>
    <col min="24" max="24" width="8.5703125" style="24" customWidth="1"/>
    <col min="25" max="16384" width="9.140625" style="24"/>
  </cols>
  <sheetData>
    <row r="1" spans="1:48" ht="18.75" x14ac:dyDescent="0.3">
      <c r="A1" s="85"/>
      <c r="B1" s="85"/>
      <c r="C1" s="85"/>
      <c r="D1" s="85"/>
      <c r="E1" s="85"/>
      <c r="F1" s="85" t="s">
        <v>314</v>
      </c>
      <c r="G1" s="85"/>
      <c r="H1" s="85"/>
      <c r="I1" s="85"/>
      <c r="J1" s="85"/>
      <c r="K1" s="85"/>
      <c r="L1" s="85"/>
    </row>
    <row r="2" spans="1:48" ht="45.75" customHeight="1" x14ac:dyDescent="0.3">
      <c r="A2" s="85" t="s">
        <v>323</v>
      </c>
      <c r="B2" s="88">
        <f>'Данные заявки'!C12</f>
        <v>1245</v>
      </c>
      <c r="C2" s="88" t="s">
        <v>16</v>
      </c>
      <c r="D2" s="89">
        <f>'Данные заявки'!E12</f>
        <v>0</v>
      </c>
      <c r="E2" s="85"/>
      <c r="F2" s="119" t="str">
        <f>"от "&amp;'Данные заявки'!C2&amp;" ИНН "&amp;'Данные заявки'!C3&amp;" тел. ответственного  "&amp;'Данные заявки'!C13</f>
        <v>от ОАО 'АБВГД' ИНН 1234567890 тел. ответственного  7(999)999-99-99</v>
      </c>
      <c r="G2" s="119"/>
      <c r="H2" s="119"/>
      <c r="I2" s="119"/>
      <c r="J2" s="119"/>
      <c r="K2" s="119"/>
      <c r="L2" s="119"/>
    </row>
    <row r="3" spans="1:48" ht="18.75" x14ac:dyDescent="0.3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24" t="s">
        <v>324</v>
      </c>
    </row>
    <row r="4" spans="1:48" ht="18.75" x14ac:dyDescent="0.3">
      <c r="A4" s="85"/>
      <c r="B4" s="85"/>
      <c r="C4" s="90" t="str">
        <f>'Данные заявки'!B1&amp;""</f>
        <v>ЗАЯВКА НА ДОСТУП НА ОБЪЕКТ И В ПОМЕЩЕНИЯ ЗДАНИЯ МОСКВА УЛ. БУТЛЕРОВА, 7</v>
      </c>
      <c r="D4" s="85"/>
      <c r="E4" s="85"/>
      <c r="F4" s="85"/>
      <c r="G4" s="85"/>
      <c r="H4" s="85"/>
      <c r="I4" s="85"/>
      <c r="J4" s="85"/>
      <c r="K4" s="85"/>
      <c r="L4" s="85"/>
      <c r="M4" s="24" t="s">
        <v>325</v>
      </c>
    </row>
    <row r="5" spans="1:48" ht="18.600000000000001" customHeight="1" x14ac:dyDescent="0.3">
      <c r="A5" s="114" t="str">
        <f>"Период действия с "&amp;TEXT('Данные заявки'!C8,"ДД.ММ.ГГГГ")&amp;" по "&amp;TEXT('Данные заявки'!C9,"ДД.ММ.ГГГГ")&amp;". Цель: "&amp;'Данные заявки'!C10</f>
        <v>Период действия с 01.01.2025 по 01.01.2025. Цель: установка дополнительного оборудования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2" t="s">
        <v>326</v>
      </c>
      <c r="N5" s="2"/>
    </row>
    <row r="6" spans="1:48" ht="45" customHeight="1" x14ac:dyDescent="0.3">
      <c r="A6" s="119" t="str">
        <f>"    Просим разрешить проход  на объект АО ММТС-9 и доступ в помещения: "&amp;'Данные заявки'!C6&amp;IF('Данные заявки'!D6="","",", "&amp;'Данные заявки'!D6)&amp;IF('Данные заявки'!E6="","",", "&amp;'Данные заявки'!E6)&amp;IF('Данные заявки'!F6="","",", "&amp;'Данные заявки'!F6)&amp;IF('Данные заявки'!G6="","",", "&amp;'Данные заявки'!G6)&amp;IF('Данные заявки'!H6="","",", "&amp;'Данные заявки'!H6)&amp;IF('Данные заявки'!I6="","",", "&amp;'Данные заявки'!I6)&amp;IF('Данные заявки'!J6="","",", "&amp;'Данные заявки'!J6)&amp;IF('Данные заявки'!K6="","",", "&amp;'Данные заявки'!K6)&amp;IF('Данные заявки'!L6="","",", "&amp;'Данные заявки'!L6)&amp;IF('Данные заявки'!M6="","",", "&amp;'Данные заявки'!M6)&amp;IF('Данные заявки'!N6="","",", "&amp;'Данные заявки'!N6)&amp;IF('Данные заявки'!O6="","",", "&amp;'Данные заявки'!O6)&amp;IF('Данные заявки'!P6="","",", "&amp;'Данные заявки'!P6)&amp;IF('Данные заявки'!Q6="","",", "&amp;'Данные заявки'!Q6)&amp;IF('Данные заявки'!R6="","",", "&amp;'Данные заявки'!R6)&amp;IF('Данные заявки'!S6="","",", "&amp;'Данные заявки'!S6)&amp;IF('Данные заявки'!U6="","",", "&amp;'Данные заявки'!U6)&amp;IF('Данные заявки'!V6="","",", "&amp;'Данные заявки'!V6)&amp;IF('Данные заявки'!W6="","",", "&amp;'Данные заявки'!W6)&amp;IF('Данные заявки'!X6="","",", "&amp;'Данные заявки'!X6)&amp;IF('Данные заявки'!Y6="","",", "&amp;'Данные заявки'!Y6)&amp;IF('Данные заявки'!Z6="","",", "&amp;'Данные заявки'!Z6)&amp;IF('Данные заявки'!AA6="","",", "&amp;'Данные заявки'!AA6)&amp;IF('Данные заявки'!AB6="","",", "&amp;'Данные заявки'!AB6)&amp;IF('Данные заявки'!AC6="","",", "&amp;'Данные заявки'!AC6)&amp;IF('Данные заявки'!AD6="","",", "&amp;'Данные заявки'!AD6)&amp;IF('Данные заявки'!AE6="","",", "&amp;'Данные заявки'!AE6)&amp;IF('Данные заявки'!AF6="","",", "&amp;'Данные заявки'!AF6)&amp;IF('Данные заявки'!AG6="","",", "&amp;'Данные заявки'!AG6)&amp;IF('Данные заявки'!AH6="","",", "&amp;'Данные заявки'!AH6)&amp;IF('Данные заявки'!AI6="","",", "&amp;'Данные заявки'!AI6)&amp;IF('Данные заявки'!AJ6="","",", "&amp;'Данные заявки'!AJ6)&amp;IF('Данные заявки'!AK6="","",", "&amp;'Данные заявки'!AK6)&amp;IF('Данные заявки'!AL6="","",", "&amp;'Данные заявки'!AL6)&amp;IF('Данные заявки'!AM6="","",", "&amp;'Данные заявки'!AM6)&amp;IF('Данные заявки'!AO6="","",", "&amp;'Данные заявки'!AO6)&amp;IF('Данные заявки'!AP6="","",", "&amp;'Данные заявки'!AP6)</f>
        <v xml:space="preserve">    Просим разрешить проход  на объект АО ММТС-9 и доступ в помещения: Линия входных турникетов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24" t="str">
        <f>IF(Посетители!C3="","скрыть","показать")</f>
        <v>скрыть</v>
      </c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</row>
    <row r="7" spans="1:48" ht="18.75" x14ac:dyDescent="0.3">
      <c r="A7" s="85" t="s">
        <v>316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24" t="str">
        <f>IF(Посетители!C3="","скрыть","показать")</f>
        <v>скрыть</v>
      </c>
    </row>
    <row r="8" spans="1:48" ht="28.15" customHeight="1" x14ac:dyDescent="0.3">
      <c r="A8" s="119" t="str">
        <f>Посетители!C3&amp;" "&amp;Посетители!D3&amp;" "&amp;Посетители!E3&amp;" "&amp;TEXT(Посетители!F3,"ДД.ММ.ГГГГ")&amp;"г.р. "&amp;IF(Посетители!G3="","","гражданина "&amp;Посетители!G3)&amp;" паспорт "&amp;Посетители!H3&amp;"№"&amp;Посетители!I3&amp;" выдан "&amp;TEXT(Посетители!J3,"ДД.ММ.ГГГГ")&amp;" "&amp;Посетители!K3&amp;", сотрудник "&amp;Посетители!L3</f>
        <v xml:space="preserve">   00.01.1900г.р.  паспорт № выдан 00.01.1900 , сотрудник 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24" t="str">
        <f>IF(Посетители!C3="","скрыть","показать")</f>
        <v>скрыть</v>
      </c>
    </row>
    <row r="9" spans="1:48" customFormat="1" ht="28.15" customHeight="1" x14ac:dyDescent="0.3">
      <c r="A9" s="119" t="str">
        <f>Посетители!C4&amp;" "&amp;Посетители!D4&amp;" "&amp;Посетители!E4&amp;" "&amp;TEXT(Посетители!F4,"ДД.ММ.ГГГГ")&amp;"г.р. "&amp;IF(Посетители!G4="","","гражданина "&amp;Посетители!G4)&amp;" паспорт "&amp;Посетители!H4&amp;"№"&amp;Посетители!I4&amp;" выдан "&amp;TEXT(Посетители!J4,"ДД.ММ.ГГГГ")&amp;" "&amp;Посетители!K4&amp;", сотрудник "&amp;Посетители!L4</f>
        <v xml:space="preserve">   00.01.1900г.р.  паспорт № выдан 00.01.1900 , сотрудник 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t="str">
        <f>IF(Посетители!C4="","скрыть","показать")</f>
        <v>скрыть</v>
      </c>
    </row>
    <row r="10" spans="1:48" customFormat="1" ht="28.15" customHeight="1" x14ac:dyDescent="0.3">
      <c r="A10" s="119" t="str">
        <f>Посетители!C5&amp;" "&amp;Посетители!D5&amp;" "&amp;Посетители!E5&amp;" "&amp;TEXT(Посетители!F5,"ДД.ММ.ГГГГ")&amp;"г.р. "&amp;IF(Посетители!G5="","","гражданина "&amp;Посетители!G5)&amp;" паспорт "&amp;Посетители!H5&amp;"№"&amp;Посетители!I5&amp;" выдан "&amp;TEXT(Посетители!J5,"ДД.ММ.ГГГГ")&amp;" "&amp;Посетители!K5&amp;", сотрудник "&amp;Посетители!L5</f>
        <v xml:space="preserve">   00.01.1900г.р.  паспорт № выдан 00.01.1900 , сотрудник 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24" t="str">
        <f>IF(Посетители!C5="","скрыть","показать")</f>
        <v>скрыть</v>
      </c>
    </row>
    <row r="11" spans="1:48" customFormat="1" ht="28.15" customHeight="1" x14ac:dyDescent="0.3">
      <c r="A11" s="119" t="str">
        <f>Посетители!C6&amp;" "&amp;Посетители!D6&amp;" "&amp;Посетители!E6&amp;" "&amp;TEXT(Посетители!F6,"ДД.ММ.ГГГГ")&amp;"г.р. "&amp;IF(Посетители!G6="","","гражданина "&amp;Посетители!G6)&amp;" паспорт "&amp;Посетители!H6&amp;"№"&amp;Посетители!I6&amp;" выдан "&amp;TEXT(Посетители!J6,"ДД.ММ.ГГГГ")&amp;" "&amp;Посетители!K6&amp;", сотрудник "&amp;Посетители!L6</f>
        <v xml:space="preserve">   00.01.1900г.р.  паспорт № выдан 00.01.1900 , сотрудник 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24" t="str">
        <f>IF(Посетители!C6="","скрыть","показать")</f>
        <v>скрыть</v>
      </c>
    </row>
    <row r="12" spans="1:48" customFormat="1" ht="28.15" customHeight="1" x14ac:dyDescent="0.3">
      <c r="A12" s="119" t="str">
        <f>Посетители!C7&amp;" "&amp;Посетители!D7&amp;" "&amp;Посетители!E7&amp;" "&amp;TEXT(Посетители!F7,"ДД.ММ.ГГГГ")&amp;"г.р. "&amp;IF(Посетители!G7="","","гражданина "&amp;Посетители!G7)&amp;" паспорт "&amp;Посетители!H7&amp;"№"&amp;Посетители!I7&amp;" выдан "&amp;TEXT(Посетители!J7,"ДД.ММ.ГГГГ")&amp;" "&amp;Посетители!K7&amp;", сотрудник "&amp;Посетители!L7</f>
        <v xml:space="preserve">   00.01.1900г.р.  паспорт № выдан 00.01.1900 , сотрудник 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t="str">
        <f>IF(Посетители!C7="","скрыть","показать")</f>
        <v>скрыть</v>
      </c>
    </row>
    <row r="13" spans="1:48" customFormat="1" ht="28.15" customHeight="1" x14ac:dyDescent="0.3">
      <c r="A13" s="119" t="str">
        <f>Посетители!C8&amp;" "&amp;Посетители!D8&amp;" "&amp;Посетители!E8&amp;" "&amp;TEXT(Посетители!F8,"ДД.ММ.ГГГГ")&amp;"г.р. "&amp;IF(Посетители!G8="","","гражданина "&amp;Посетители!G8)&amp;" паспорт "&amp;Посетители!H8&amp;"№"&amp;Посетители!I8&amp;" выдан "&amp;TEXT(Посетители!J8,"ДД.ММ.ГГГГ")&amp;" "&amp;Посетители!K8&amp;", сотрудник "&amp;Посетители!L8</f>
        <v xml:space="preserve">   00.01.1900г.р.  паспорт № выдан 00.01.1900 , сотрудник </v>
      </c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t="str">
        <f>IF(Посетители!C8="","скрыть","показать")</f>
        <v>скрыть</v>
      </c>
    </row>
    <row r="14" spans="1:48" customFormat="1" ht="28.15" customHeight="1" x14ac:dyDescent="0.3">
      <c r="A14" s="119" t="str">
        <f>Посетители!C9&amp;" "&amp;Посетители!D9&amp;" "&amp;Посетители!E9&amp;" "&amp;TEXT(Посетители!F9,"ДД.ММ.ГГГГ")&amp;"г.р. "&amp;IF(Посетители!G9="","","гражданина "&amp;Посетители!G9)&amp;" паспорт "&amp;Посетители!H9&amp;"№"&amp;Посетители!I9&amp;" выдан "&amp;TEXT(Посетители!J9,"ДД.ММ.ГГГГ")&amp;" "&amp;Посетители!K9&amp;", сотрудник "&amp;Посетители!L9</f>
        <v xml:space="preserve">   00.01.1900г.р.  паспорт № выдан 00.01.1900 , сотрудник </v>
      </c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t="str">
        <f>IF(Посетители!C9="","скрыть","показать")</f>
        <v>скрыть</v>
      </c>
    </row>
    <row r="15" spans="1:48" customFormat="1" ht="28.15" customHeight="1" x14ac:dyDescent="0.3">
      <c r="A15" s="119" t="str">
        <f>Посетители!C10&amp;" "&amp;Посетители!D10&amp;" "&amp;Посетители!E10&amp;" "&amp;TEXT(Посетители!F10,"ДД.ММ.ГГГГ")&amp;"г.р. "&amp;IF(Посетители!G10="","","гражданина "&amp;Посетители!G10)&amp;" паспорт "&amp;Посетители!H10&amp;"№"&amp;Посетители!I10&amp;" выдан "&amp;TEXT(Посетители!J10,"ДД.ММ.ГГГГ")&amp;" "&amp;Посетители!K10&amp;", сотрудник "&amp;Посетители!L10</f>
        <v xml:space="preserve">   00.01.1900г.р.  паспорт № выдан 00.01.1900 , сотрудник 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t="str">
        <f>IF(Посетители!C10="","скрыть","показать")</f>
        <v>скрыть</v>
      </c>
    </row>
    <row r="16" spans="1:48" customFormat="1" ht="28.15" customHeight="1" x14ac:dyDescent="0.3">
      <c r="A16" s="119" t="str">
        <f>Посетители!C11&amp;" "&amp;Посетители!D11&amp;" "&amp;Посетители!E11&amp;" "&amp;TEXT(Посетители!F11,"ДД.ММ.ГГГГ")&amp;"г.р. "&amp;IF(Посетители!G11="","","гражданина "&amp;Посетители!G11)&amp;" паспорт "&amp;Посетители!H11&amp;"№"&amp;Посетители!I11&amp;" выдан "&amp;TEXT(Посетители!J11,"ДД.ММ.ГГГГ")&amp;" "&amp;Посетители!K11&amp;", сотрудник "&amp;Посетители!L11</f>
        <v xml:space="preserve">   00.01.1900г.р.  паспорт № выдан 00.01.1900 , сотрудник 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t="str">
        <f>IF(Посетители!C11="","скрыть","показать")</f>
        <v>скрыть</v>
      </c>
    </row>
    <row r="17" spans="1:13" customFormat="1" ht="28.15" customHeight="1" x14ac:dyDescent="0.3">
      <c r="A17" s="119" t="str">
        <f>Посетители!C12&amp;" "&amp;Посетители!D12&amp;" "&amp;Посетители!E12&amp;" "&amp;TEXT(Посетители!F12,"ДД.ММ.ГГГГ")&amp;"г.р. "&amp;IF(Посетители!G12="","","гражданина "&amp;Посетители!G12)&amp;" паспорт "&amp;Посетители!H12&amp;"№"&amp;Посетители!I12&amp;" выдан "&amp;TEXT(Посетители!J12,"ДД.ММ.ГГГГ")&amp;" "&amp;Посетители!K12&amp;", сотрудник "&amp;Посетители!L12</f>
        <v xml:space="preserve">   00.01.1900г.р.  паспорт № выдан 00.01.1900 , сотрудник 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t="str">
        <f>IF(Посетители!C12="","скрыть","показать")</f>
        <v>скрыть</v>
      </c>
    </row>
    <row r="18" spans="1:13" customFormat="1" ht="28.15" customHeight="1" x14ac:dyDescent="0.3">
      <c r="A18" s="119" t="str">
        <f>Посетители!C13&amp;" "&amp;Посетители!D13&amp;" "&amp;Посетители!E13&amp;" "&amp;TEXT(Посетители!F13,"ДД.ММ.ГГГГ")&amp;"г.р. "&amp;IF(Посетители!G13="","","гражданина "&amp;Посетители!G13)&amp;" паспорт "&amp;Посетители!H13&amp;"№"&amp;Посетители!I13&amp;" выдан "&amp;TEXT(Посетители!J13,"ДД.ММ.ГГГГ")&amp;" "&amp;Посетители!K13&amp;", сотрудник "&amp;Посетители!L13</f>
        <v xml:space="preserve">   00.01.1900г.р.  паспорт № выдан 00.01.1900 , сотрудник 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t="str">
        <f>IF(Посетители!C13="","скрыть","показать")</f>
        <v>скрыть</v>
      </c>
    </row>
    <row r="19" spans="1:13" customFormat="1" ht="28.15" customHeight="1" x14ac:dyDescent="0.3">
      <c r="A19" s="119" t="str">
        <f>Посетители!C14&amp;" "&amp;Посетители!D14&amp;" "&amp;Посетители!E14&amp;" "&amp;TEXT(Посетители!F14,"ДД.ММ.ГГГГ")&amp;"г.р. "&amp;IF(Посетители!G14="","","гражданина "&amp;Посетители!G14)&amp;" паспорт "&amp;Посетители!H14&amp;"№"&amp;Посетители!I14&amp;" выдан "&amp;TEXT(Посетители!J14,"ДД.ММ.ГГГГ")&amp;" "&amp;Посетители!K14&amp;", сотрудник "&amp;Посетители!L14</f>
        <v xml:space="preserve">   00.01.1900г.р.  паспорт № выдан 00.01.1900 , сотрудник 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t="str">
        <f>IF(Посетители!C14="","скрыть","показать")</f>
        <v>скрыть</v>
      </c>
    </row>
    <row r="20" spans="1:13" customFormat="1" ht="28.15" customHeight="1" x14ac:dyDescent="0.3">
      <c r="A20" s="119" t="str">
        <f>Посетители!C15&amp;" "&amp;Посетители!D15&amp;" "&amp;Посетители!E15&amp;" "&amp;TEXT(Посетители!F15,"ДД.ММ.ГГГГ")&amp;"г.р. "&amp;IF(Посетители!G15="","","гражданина "&amp;Посетители!G15)&amp;" паспорт "&amp;Посетители!H15&amp;"№"&amp;Посетители!I15&amp;" выдан "&amp;TEXT(Посетители!J15,"ДД.ММ.ГГГГ")&amp;" "&amp;Посетители!K15&amp;", сотрудник "&amp;Посетители!L15</f>
        <v xml:space="preserve">   00.01.1900г.р.  паспорт № выдан 00.01.1900 , сотрудник 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t="str">
        <f>IF(Посетители!C15="","скрыть","показать")</f>
        <v>скрыть</v>
      </c>
    </row>
    <row r="21" spans="1:13" customFormat="1" ht="28.15" customHeight="1" x14ac:dyDescent="0.3">
      <c r="A21" s="119" t="str">
        <f>Посетители!C16&amp;" "&amp;Посетители!D16&amp;" "&amp;Посетители!E16&amp;" "&amp;TEXT(Посетители!F16,"ДД.ММ.ГГГГ")&amp;"г.р. "&amp;IF(Посетители!G16="","","гражданина "&amp;Посетители!G16)&amp;" паспорт "&amp;Посетители!H16&amp;"№"&amp;Посетители!I16&amp;" выдан "&amp;TEXT(Посетители!J16,"ДД.ММ.ГГГГ")&amp;" "&amp;Посетители!K16&amp;", сотрудник "&amp;Посетители!L16</f>
        <v xml:space="preserve">   00.01.1900г.р.  паспорт № выдан 00.01.1900 , сотрудник </v>
      </c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t="str">
        <f>IF(Посетители!C16="","скрыть","показать")</f>
        <v>скрыть</v>
      </c>
    </row>
    <row r="22" spans="1:13" customFormat="1" ht="28.15" customHeight="1" x14ac:dyDescent="0.3">
      <c r="A22" s="119" t="str">
        <f>Посетители!C17&amp;" "&amp;Посетители!D17&amp;" "&amp;Посетители!E17&amp;" "&amp;TEXT(Посетители!F17,"ДД.ММ.ГГГГ")&amp;"г.р. "&amp;IF(Посетители!G17="","","гражданина "&amp;Посетители!G17)&amp;" паспорт "&amp;Посетители!H17&amp;"№"&amp;Посетители!I17&amp;" выдан "&amp;TEXT(Посетители!J17,"ДД.ММ.ГГГГ")&amp;" "&amp;Посетители!K17&amp;", сотрудник "&amp;Посетители!L17</f>
        <v xml:space="preserve">   00.01.1900г.р.  паспорт № выдан 00.01.1900 , сотрудник 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t="str">
        <f>IF(Посетители!C17="","скрыть","показать")</f>
        <v>скрыть</v>
      </c>
    </row>
    <row r="23" spans="1:13" customFormat="1" ht="28.15" customHeight="1" x14ac:dyDescent="0.3">
      <c r="A23" s="119" t="str">
        <f>Посетители!C18&amp;" "&amp;Посетители!D18&amp;" "&amp;Посетители!E18&amp;" "&amp;TEXT(Посетители!F18,"ДД.ММ.ГГГГ")&amp;"г.р. "&amp;IF(Посетители!G18="","","гражданина "&amp;Посетители!G18)&amp;" паспорт "&amp;Посетители!H18&amp;"№"&amp;Посетители!I18&amp;" выдан "&amp;TEXT(Посетители!J18,"ДД.ММ.ГГГГ")&amp;" "&amp;Посетители!K18&amp;", сотрудник "&amp;Посетители!L18</f>
        <v xml:space="preserve">   00.01.1900г.р.  паспорт № выдан 00.01.1900 , сотрудник 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t="str">
        <f>IF(Посетители!C18="","скрыть","показать")</f>
        <v>скрыть</v>
      </c>
    </row>
    <row r="24" spans="1:13" customFormat="1" ht="28.15" customHeight="1" x14ac:dyDescent="0.3">
      <c r="A24" s="119" t="str">
        <f>Посетители!C19&amp;" "&amp;Посетители!D19&amp;" "&amp;Посетители!E19&amp;" "&amp;TEXT(Посетители!F19,"ДД.ММ.ГГГГ")&amp;"г.р. "&amp;IF(Посетители!G19="","","гражданина "&amp;Посетители!G19)&amp;" паспорт "&amp;Посетители!H19&amp;"№"&amp;Посетители!I19&amp;" выдан "&amp;TEXT(Посетители!J19,"ДД.ММ.ГГГГ")&amp;" "&amp;Посетители!K19&amp;", сотрудник "&amp;Посетители!L19</f>
        <v xml:space="preserve">   00.01.1900г.р.  паспорт № выдан 00.01.1900 , сотрудник 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t="str">
        <f>IF(Посетители!C19="","скрыть","показать")</f>
        <v>скрыть</v>
      </c>
    </row>
    <row r="25" spans="1:13" customFormat="1" ht="28.15" customHeight="1" x14ac:dyDescent="0.3">
      <c r="A25" s="119" t="str">
        <f>Посетители!C20&amp;" "&amp;Посетители!D20&amp;" "&amp;Посетители!E20&amp;" "&amp;TEXT(Посетители!F20,"ДД.ММ.ГГГГ")&amp;"г.р. "&amp;IF(Посетители!G20="","","гражданина "&amp;Посетители!G20)&amp;" паспорт "&amp;Посетители!H20&amp;"№"&amp;Посетители!I20&amp;" выдан "&amp;TEXT(Посетители!J20,"ДД.ММ.ГГГГ")&amp;" "&amp;Посетители!K20&amp;", сотрудник "&amp;Посетители!L20</f>
        <v xml:space="preserve">   00.01.1900г.р.  паспорт № выдан 00.01.1900 , сотрудник 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t="str">
        <f>IF(Посетители!C20="","скрыть","показать")</f>
        <v>скрыть</v>
      </c>
    </row>
    <row r="26" spans="1:13" customFormat="1" ht="28.15" customHeight="1" x14ac:dyDescent="0.3">
      <c r="A26" s="119" t="str">
        <f>Посетители!C21&amp;" "&amp;Посетители!D21&amp;" "&amp;Посетители!E21&amp;" "&amp;TEXT(Посетители!F21,"ДД.ММ.ГГГГ")&amp;"г.р. "&amp;IF(Посетители!G21="","","гражданина "&amp;Посетители!G21)&amp;" паспорт "&amp;Посетители!H21&amp;"№"&amp;Посетители!I21&amp;" выдан "&amp;TEXT(Посетители!J21,"ДД.ММ.ГГГГ")&amp;" "&amp;Посетители!K21&amp;", сотрудник "&amp;Посетители!L21</f>
        <v xml:space="preserve">   00.01.1900г.р.  паспорт № выдан 00.01.1900 , сотрудник </v>
      </c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t="str">
        <f>IF(Посетители!C21="","скрыть","показать")</f>
        <v>скрыть</v>
      </c>
    </row>
    <row r="27" spans="1:13" customFormat="1" ht="28.15" customHeight="1" x14ac:dyDescent="0.3">
      <c r="A27" s="119" t="str">
        <f>Посетители!C22&amp;" "&amp;Посетители!D22&amp;" "&amp;Посетители!E22&amp;" "&amp;TEXT(Посетители!F22,"ДД.ММ.ГГГГ")&amp;"г.р. "&amp;IF(Посетители!G22="","","гражданина "&amp;Посетители!G22)&amp;" паспорт "&amp;Посетители!H22&amp;"№"&amp;Посетители!I22&amp;" выдан "&amp;TEXT(Посетители!J22,"ДД.ММ.ГГГГ")&amp;" "&amp;Посетители!K22&amp;", сотрудник "&amp;Посетители!L22</f>
        <v xml:space="preserve">   00.01.1900г.р.  паспорт № выдан 00.01.1900 , сотрудник 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t="str">
        <f>IF(Посетители!C22="","скрыть","показать")</f>
        <v>скрыть</v>
      </c>
    </row>
    <row r="28" spans="1:13" customFormat="1" ht="51.75" customHeight="1" x14ac:dyDescent="0.3">
      <c r="A28" s="119" t="s">
        <v>677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t="str">
        <f>IF(Автотранспорт!D4="","скрыть","показать")</f>
        <v>скрыть</v>
      </c>
    </row>
    <row r="29" spans="1:13" customFormat="1" ht="26.45" customHeight="1" x14ac:dyDescent="0.3">
      <c r="A29" s="119" t="str">
        <f>"автомобиль гос.№"&amp;Автотранспорт!D4&amp;" водитель "&amp;Автотранспорт!E4&amp;" "&amp;Автотранспорт!F4&amp;" "&amp;Автотранспорт!G4&amp;" "&amp;TEXT(Автотранспорт!H4,"ДД.ММ.ГГГГ")&amp;"г.р. "&amp;IF(Автотранспорт!I4&lt;&gt;""," гражданина "&amp;Автотранспорт!I4,"")&amp;" паспорт "&amp;Автотранспорт!J4&amp;"№"&amp;Автотранспорт!K4&amp;" выдан "&amp;TEXT(Автотранспорт!L4,"ДД.ММ.ГГГГ")&amp;" "&amp;Автотранспорт!M4&amp;", сотрудник "&amp;Автотранспорт!N4</f>
        <v xml:space="preserve">автомобиль гос.№ водитель    00.01.1900г.р.  паспорт № выдан 00.01.1900 , сотрудник </v>
      </c>
      <c r="B29" s="119"/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t="str">
        <f>IF(Автотранспорт!D4="","скрыть","показать")</f>
        <v>скрыть</v>
      </c>
    </row>
    <row r="30" spans="1:13" customFormat="1" ht="26.45" customHeight="1" x14ac:dyDescent="0.3">
      <c r="A30" s="119" t="str">
        <f>TEXT(Автотранспорт!C5,"ДД.ММ.ГГГГ")&amp;" автомобиль гос.№"&amp;Автотранспорт!D5&amp;" водитель "&amp;Автотранспорт!E5&amp;" "&amp;Автотранспорт!F5&amp;" "&amp;Автотранспорт!G5&amp;" "&amp;TEXT(Автотранспорт!H5,"ДД.ММ.ГГГГ")&amp;"г.р. "&amp;IF(Автотранспорт!I5&lt;&gt;""," гражданина "&amp;Автотранспорт!I5,"")&amp;" паспорт "&amp;Автотранспорт!J5&amp;"№"&amp;Автотранспорт!K5&amp;" выдан "&amp;TEXT(Автотранспорт!L5,"ДД.ММ.ГГГГ")&amp;" "&amp;Автотранспорт!M5&amp;", сотрудник "&amp;Автотранспорт!N5</f>
        <v xml:space="preserve">00.01.1900 автомобиль гос.№ водитель    00.01.1900г.р.  паспорт № выдан 00.01.1900 , сотрудник </v>
      </c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t="str">
        <f>IF(Автотранспорт!D5="","скрыть","показать")</f>
        <v>скрыть</v>
      </c>
    </row>
    <row r="31" spans="1:13" customFormat="1" ht="26.45" customHeight="1" x14ac:dyDescent="0.3">
      <c r="A31" s="119" t="str">
        <f>TEXT(Автотранспорт!C6,"ДД.ММ.ГГГГ")&amp;" автомобиль гос.№"&amp;Автотранспорт!D6&amp;" водитель "&amp;Автотранспорт!E6&amp;" "&amp;Автотранспорт!F6&amp;" "&amp;Автотранспорт!G6&amp;" "&amp;TEXT(Автотранспорт!H6,"ДД.ММ.ГГГГ")&amp;"г.р. "&amp;IF(Автотранспорт!I6&lt;&gt;""," гражданина "&amp;Автотранспорт!I6,"")&amp;" паспорт "&amp;Автотранспорт!J6&amp;"№"&amp;Автотранспорт!K6&amp;" выдан "&amp;TEXT(Автотранспорт!L6,"ДД.ММ.ГГГГ")&amp;" "&amp;Автотранспорт!M6&amp;", сотрудник "&amp;Автотранспорт!N6</f>
        <v xml:space="preserve">00.01.1900 автомобиль гос.№ водитель    00.01.1900г.р.  паспорт № выдан 00.01.1900 , сотрудник </v>
      </c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t="str">
        <f>IF(Автотранспорт!D6="","скрыть","показать")</f>
        <v>скрыть</v>
      </c>
    </row>
    <row r="32" spans="1:13" customFormat="1" ht="26.45" customHeight="1" x14ac:dyDescent="0.3">
      <c r="A32" s="119" t="str">
        <f>TEXT(Автотранспорт!C7,"ДД.ММ.ГГГГ")&amp;" автомобиль гос.№"&amp;Автотранспорт!D7&amp;" водитель "&amp;Автотранспорт!E7&amp;" "&amp;Автотранспорт!F7&amp;" "&amp;Автотранспорт!G7&amp;" "&amp;TEXT(Автотранспорт!H7,"ДД.ММ.ГГГГ")&amp;"г.р. "&amp;IF(Автотранспорт!I7&lt;&gt;""," гражданина "&amp;Автотранспорт!I7,"")&amp;" паспорт "&amp;Автотранспорт!J7&amp;"№"&amp;Автотранспорт!K7&amp;" выдан "&amp;TEXT(Автотранспорт!L7,"ДД.ММ.ГГГГ")&amp;" "&amp;Автотранспорт!M7&amp;", сотрудник "&amp;Автотранспорт!N7</f>
        <v xml:space="preserve">00.01.1900 автомобиль гос.№ водитель    00.01.1900г.р.  паспорт № выдан 00.01.1900 , сотрудник </v>
      </c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t="str">
        <f>IF(Автотранспорт!D7="","скрыть","показать")</f>
        <v>скрыть</v>
      </c>
    </row>
    <row r="33" spans="1:13" customFormat="1" ht="26.45" customHeight="1" x14ac:dyDescent="0.3">
      <c r="A33" s="119" t="str">
        <f>TEXT(Автотранспорт!C8,"ДД.ММ.ГГГГ")&amp;" автомобиль гос.№"&amp;Автотранспорт!D8&amp;" водитель "&amp;Автотранспорт!E8&amp;" "&amp;Автотранспорт!F8&amp;" "&amp;Автотранспорт!G8&amp;" "&amp;TEXT(Автотранспорт!H8,"ДД.ММ.ГГГГ")&amp;"г.р. "&amp;IF(Автотранспорт!I8&lt;&gt;""," гражданина "&amp;Автотранспорт!I8,"")&amp;" паспорт "&amp;Автотранспорт!J8&amp;"№"&amp;Автотранспорт!K8&amp;" выдан "&amp;TEXT(Автотранспорт!L8,"ДД.ММ.ГГГГ")&amp;" "&amp;Автотранспорт!M8&amp;", сотрудник "&amp;Автотранспорт!N8</f>
        <v xml:space="preserve">00.01.1900 автомобиль гос.№ водитель    00.01.1900г.р.  паспорт № выдан 00.01.1900 , сотрудник </v>
      </c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t="str">
        <f>IF(Автотранспорт!D8="","скрыть","показать")</f>
        <v>скрыть</v>
      </c>
    </row>
    <row r="34" spans="1:13" ht="26.45" customHeight="1" x14ac:dyDescent="0.3">
      <c r="A34" s="119" t="str">
        <f>TEXT(Автотранспорт!C9,"ДД.ММ.ГГГГ")&amp;" автомобиль гос.№"&amp;Автотранспорт!D9&amp;" водитель "&amp;Автотранспорт!E9&amp;" "&amp;Автотранспорт!F9&amp;" "&amp;Автотранспорт!G9&amp;" "&amp;TEXT(Автотранспорт!H9,"ДД.ММ.ГГГГ")&amp;"г.р. "&amp;IF(Автотранспорт!I9&lt;&gt;""," гражданина "&amp;Автотранспорт!I9,"")&amp;" паспорт "&amp;Автотранспорт!J9&amp;"№"&amp;Автотранспорт!K9&amp;" выдан "&amp;TEXT(Автотранспорт!L9,"ДД.ММ.ГГГГ")&amp;" "&amp;Автотранспорт!M9&amp;", сотрудник "&amp;Автотранспорт!N9</f>
        <v xml:space="preserve">00.01.1900 автомобиль гос.№ водитель    00.01.1900г.р.  паспорт № выдан 00.01.1900 , сотрудник </v>
      </c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24" t="str">
        <f>IF(Автотранспорт!D9="","скрыть","показать")</f>
        <v>скрыть</v>
      </c>
    </row>
    <row r="35" spans="1:13" ht="26.45" customHeight="1" x14ac:dyDescent="0.3">
      <c r="A35" s="119" t="str">
        <f>TEXT(Автотранспорт!C10,"ДД.ММ.ГГГГ")&amp;" автомобиль гос.№"&amp;Автотранспорт!D10&amp;" водитель "&amp;Автотранспорт!E10&amp;" "&amp;Автотранспорт!F10&amp;" "&amp;Автотранспорт!G10&amp;" "&amp;TEXT(Автотранспорт!H10,"ДД.ММ.ГГГГ")&amp;"г.р. "&amp;IF(Автотранспорт!I10&lt;&gt;""," гражданина "&amp;Автотранспорт!I10,"")&amp;" паспорт "&amp;Автотранспорт!J10&amp;"№"&amp;Автотранспорт!K10&amp;" выдан "&amp;TEXT(Автотранспорт!L10,"ДД.ММ.ГГГГ")&amp;" "&amp;Автотранспорт!M10&amp;", сотрудник "&amp;Автотранспорт!N10</f>
        <v xml:space="preserve">00.01.1900 автомобиль гос.№ водитель    00.01.1900г.р.  паспорт № выдан 00.01.1900 , сотрудник 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24" t="str">
        <f>IF(Автотранспорт!D10="","скрыть","показать")</f>
        <v>скрыть</v>
      </c>
    </row>
    <row r="36" spans="1:13" ht="26.45" customHeight="1" x14ac:dyDescent="0.3">
      <c r="A36" s="119" t="str">
        <f>TEXT(Автотранспорт!C11,"ДД.ММ.ГГГГ")&amp;" автомобиль гос.№"&amp;Автотранспорт!D11&amp;" водитель "&amp;Автотранспорт!E11&amp;" "&amp;Автотранспорт!F11&amp;" "&amp;Автотранспорт!G11&amp;" "&amp;TEXT(Автотранспорт!H11,"ДД.ММ.ГГГГ")&amp;"г.р. "&amp;IF(Автотранспорт!I11&lt;&gt;""," гражданина "&amp;Автотранспорт!I11,"")&amp;" паспорт "&amp;Автотранспорт!J11&amp;"№"&amp;Автотранспорт!K11&amp;" выдан "&amp;TEXT(Автотранспорт!L11,"ДД.ММ.ГГГГ")&amp;" "&amp;Автотранспорт!M11&amp;", сотрудник "&amp;Автотранспорт!N11</f>
        <v xml:space="preserve">00.01.1900 автомобиль гос.№ водитель    00.01.1900г.р.  паспорт № выдан 00.01.1900 , сотрудник </v>
      </c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24" t="str">
        <f>IF(Автотранспорт!D11="","скрыть","показать")</f>
        <v>скрыть</v>
      </c>
    </row>
    <row r="37" spans="1:13" ht="26.45" customHeight="1" x14ac:dyDescent="0.3">
      <c r="A37" s="119" t="str">
        <f>TEXT(Автотранспорт!C12,"ДД.ММ.ГГГГ")&amp;" автомобиль гос.№"&amp;Автотранспорт!D12&amp;" водитель "&amp;Автотранспорт!E12&amp;" "&amp;Автотранспорт!F12&amp;" "&amp;Автотранспорт!G12&amp;" "&amp;TEXT(Автотранспорт!H12,"ДД.ММ.ГГГГ")&amp;"г.р. "&amp;IF(Автотранспорт!I12&lt;&gt;""," гражданина "&amp;Автотранспорт!I12,"")&amp;" паспорт "&amp;Автотранспорт!J12&amp;"№"&amp;Автотранспорт!K12&amp;" выдан "&amp;TEXT(Автотранспорт!L12,"ДД.ММ.ГГГГ")&amp;" "&amp;Автотранспорт!M12&amp;", сотрудник "&amp;Автотранспорт!N12</f>
        <v xml:space="preserve">00.01.1900 автомобиль гос.№ водитель    00.01.1900г.р.  паспорт № выдан 00.01.1900 , сотрудник </v>
      </c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24" t="str">
        <f>IF(Автотранспорт!D12="","скрыть","показать")</f>
        <v>скрыть</v>
      </c>
    </row>
    <row r="38" spans="1:13" ht="26.45" customHeight="1" x14ac:dyDescent="0.3">
      <c r="A38" s="119" t="str">
        <f>TEXT(Автотранспорт!C13,"ДД.ММ.ГГГГ")&amp;" автомобиль гос.№"&amp;Автотранспорт!D13&amp;" водитель "&amp;Автотранспорт!E13&amp;" "&amp;Автотранспорт!F13&amp;" "&amp;Автотранспорт!G13&amp;" "&amp;TEXT(Автотранспорт!H13,"ДД.ММ.ГГГГ")&amp;"г.р. "&amp;IF(Автотранспорт!I13&lt;&gt;""," гражданина "&amp;Автотранспорт!I13,"")&amp;" паспорт "&amp;Автотранспорт!J13&amp;"№"&amp;Автотранспорт!K13&amp;" выдан "&amp;TEXT(Автотранспорт!L13,"ДД.ММ.ГГГГ")&amp;" "&amp;Автотранспорт!M13&amp;", сотрудник "&amp;Автотранспорт!N13</f>
        <v xml:space="preserve">00.01.1900 автомобиль гос.№ водитель    00.01.1900г.р.  паспорт № выдан 00.01.1900 , сотрудник </v>
      </c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24" t="str">
        <f>IF(Автотранспорт!D13="","скрыть","показать")</f>
        <v>скрыть</v>
      </c>
    </row>
    <row r="39" spans="1:13" customFormat="1" ht="85.5" customHeight="1" x14ac:dyDescent="0.3">
      <c r="A39" s="131" t="s">
        <v>676</v>
      </c>
      <c r="B39" s="131"/>
      <c r="C39" s="131"/>
      <c r="D39" s="131"/>
      <c r="E39" s="131"/>
      <c r="F39" s="131"/>
      <c r="G39" s="131"/>
      <c r="H39" s="131"/>
      <c r="I39" s="131"/>
      <c r="J39" s="87"/>
      <c r="K39" s="87"/>
      <c r="L39" s="85"/>
      <c r="M39" s="24" t="str">
        <f>IF(Оборудование!C3="","скрыть","показать")</f>
        <v>скрыть</v>
      </c>
    </row>
    <row r="40" spans="1:13" customFormat="1" ht="13.9" customHeight="1" x14ac:dyDescent="0.25">
      <c r="A40" s="120" t="s">
        <v>14</v>
      </c>
      <c r="B40" s="122" t="s">
        <v>46</v>
      </c>
      <c r="C40" s="122" t="s">
        <v>52</v>
      </c>
      <c r="D40" s="122" t="s">
        <v>47</v>
      </c>
      <c r="E40" s="122" t="s">
        <v>48</v>
      </c>
      <c r="F40" s="122" t="s">
        <v>319</v>
      </c>
      <c r="G40" s="122" t="s">
        <v>320</v>
      </c>
      <c r="H40" s="124" t="s">
        <v>388</v>
      </c>
      <c r="I40" s="125"/>
      <c r="J40" s="122" t="s">
        <v>13</v>
      </c>
      <c r="K40" s="129" t="s">
        <v>321</v>
      </c>
      <c r="M40" t="str">
        <f>IF(Оборудование!C3="","скрыть","показать")</f>
        <v>скрыть</v>
      </c>
    </row>
    <row r="41" spans="1:13" ht="30" x14ac:dyDescent="0.25">
      <c r="A41" s="121"/>
      <c r="B41" s="123"/>
      <c r="C41" s="123"/>
      <c r="D41" s="123"/>
      <c r="E41" s="123"/>
      <c r="F41" s="123"/>
      <c r="G41" s="123"/>
      <c r="H41" s="30" t="s">
        <v>363</v>
      </c>
      <c r="I41" s="30" t="s">
        <v>387</v>
      </c>
      <c r="J41" s="123"/>
      <c r="K41" s="130"/>
      <c r="M41" s="24" t="str">
        <f>IF(Оборудование!C3="","скрыть","показать")</f>
        <v>скрыть</v>
      </c>
    </row>
    <row r="42" spans="1:13" customFormat="1" x14ac:dyDescent="0.25">
      <c r="A42" s="6">
        <f>Оборудование!B3</f>
        <v>1</v>
      </c>
      <c r="B42" s="6">
        <f>Оборудование!C3</f>
        <v>0</v>
      </c>
      <c r="C42" s="6" t="str">
        <f>IF(Оборудование!D3="","",Оборудование!D3)</f>
        <v/>
      </c>
      <c r="D42" s="6" t="str">
        <f>IF(Оборудование!E3="","",Оборудование!E3)</f>
        <v/>
      </c>
      <c r="E42" s="6" t="str">
        <f>IF(Оборудование!F3="","",Оборудование!F3)</f>
        <v/>
      </c>
      <c r="F42" s="6" t="str">
        <f>IF(Оборудование!G3="","",Оборудование!G3)</f>
        <v/>
      </c>
      <c r="G42" s="6" t="str">
        <f>IF(Оборудование!H3="","",Оборудование!H3)</f>
        <v/>
      </c>
      <c r="H42" s="6" t="str">
        <f>IF(Оборудование!K3="","",Оборудование!K3)</f>
        <v/>
      </c>
      <c r="I42" s="6" t="str">
        <f>IF(Оборудование!L3="","",Оборудование!L3)</f>
        <v/>
      </c>
      <c r="J42" s="6" t="str">
        <f>IF(Оборудование!J3="","",Оборудование!J3)</f>
        <v/>
      </c>
      <c r="K42" s="6" t="str">
        <f>IF(Оборудование!I3="","",Оборудование!I3)</f>
        <v/>
      </c>
      <c r="M42" t="str">
        <f>IF(Оборудование!C3="","скрыть","показать")</f>
        <v>скрыть</v>
      </c>
    </row>
    <row r="43" spans="1:13" customFormat="1" x14ac:dyDescent="0.25">
      <c r="A43" s="6">
        <f>Оборудование!B4</f>
        <v>2</v>
      </c>
      <c r="B43" s="6">
        <f>Оборудование!C4</f>
        <v>0</v>
      </c>
      <c r="C43" s="6" t="str">
        <f>IF(Оборудование!D4="","",Оборудование!D4)</f>
        <v/>
      </c>
      <c r="D43" s="6" t="str">
        <f>IF(Оборудование!E4="","",Оборудование!E4)</f>
        <v/>
      </c>
      <c r="E43" s="6" t="str">
        <f>IF(Оборудование!F4="","",Оборудование!F4)</f>
        <v/>
      </c>
      <c r="F43" s="6" t="str">
        <f>IF(Оборудование!G4="","",Оборудование!G4)</f>
        <v/>
      </c>
      <c r="G43" s="6" t="str">
        <f>IF(Оборудование!H4="","",Оборудование!H4)</f>
        <v/>
      </c>
      <c r="H43" s="6" t="str">
        <f>IF(Оборудование!K4="","",Оборудование!K4)</f>
        <v/>
      </c>
      <c r="I43" s="6" t="str">
        <f>IF(Оборудование!L4="","",Оборудование!L4)</f>
        <v/>
      </c>
      <c r="J43" s="6" t="str">
        <f>IF(Оборудование!J4="","",Оборудование!J4)</f>
        <v/>
      </c>
      <c r="K43" s="6" t="str">
        <f>IF(Оборудование!I4="","",Оборудование!I4)</f>
        <v/>
      </c>
      <c r="M43" t="str">
        <f>IF(Оборудование!C4="","скрыть","показать")</f>
        <v>скрыть</v>
      </c>
    </row>
    <row r="44" spans="1:13" customFormat="1" x14ac:dyDescent="0.25">
      <c r="A44" s="6">
        <f>Оборудование!B5</f>
        <v>3</v>
      </c>
      <c r="B44" s="6">
        <f>Оборудование!C5</f>
        <v>0</v>
      </c>
      <c r="C44" s="6" t="str">
        <f>IF(Оборудование!D5="","",Оборудование!D5)</f>
        <v/>
      </c>
      <c r="D44" s="6" t="str">
        <f>IF(Оборудование!E5="","",Оборудование!E5)</f>
        <v/>
      </c>
      <c r="E44" s="6" t="str">
        <f>IF(Оборудование!F5="","",Оборудование!F5)</f>
        <v/>
      </c>
      <c r="F44" s="6" t="str">
        <f>IF(Оборудование!G5="","",Оборудование!G5)</f>
        <v/>
      </c>
      <c r="G44" s="6" t="str">
        <f>IF(Оборудование!H5="","",Оборудование!H5)</f>
        <v/>
      </c>
      <c r="H44" s="6" t="str">
        <f>IF(Оборудование!K5="","",Оборудование!K5)</f>
        <v/>
      </c>
      <c r="I44" s="6" t="str">
        <f>IF(Оборудование!L5="","",Оборудование!L5)</f>
        <v/>
      </c>
      <c r="J44" s="6" t="str">
        <f>IF(Оборудование!J5="","",Оборудование!J5)</f>
        <v/>
      </c>
      <c r="K44" s="6" t="str">
        <f>IF(Оборудование!I5="","",Оборудование!I5)</f>
        <v/>
      </c>
      <c r="M44" t="str">
        <f>IF(Оборудование!C5="","скрыть","показать")</f>
        <v>скрыть</v>
      </c>
    </row>
    <row r="45" spans="1:13" customFormat="1" x14ac:dyDescent="0.25">
      <c r="A45" s="6">
        <f>Оборудование!B6</f>
        <v>4</v>
      </c>
      <c r="B45" s="6">
        <f>Оборудование!C6</f>
        <v>0</v>
      </c>
      <c r="C45" s="6" t="str">
        <f>IF(Оборудование!D6="","",Оборудование!D6)</f>
        <v/>
      </c>
      <c r="D45" s="6" t="str">
        <f>IF(Оборудование!E6="","",Оборудование!E6)</f>
        <v/>
      </c>
      <c r="E45" s="6" t="str">
        <f>IF(Оборудование!F6="","",Оборудование!F6)</f>
        <v/>
      </c>
      <c r="F45" s="6" t="str">
        <f>IF(Оборудование!G6="","",Оборудование!G6)</f>
        <v/>
      </c>
      <c r="G45" s="6" t="str">
        <f>IF(Оборудование!H6="","",Оборудование!H6)</f>
        <v/>
      </c>
      <c r="H45" s="6" t="str">
        <f>IF(Оборудование!K6="","",Оборудование!K6)</f>
        <v/>
      </c>
      <c r="I45" s="6" t="str">
        <f>IF(Оборудование!L6="","",Оборудование!L6)</f>
        <v/>
      </c>
      <c r="J45" s="6" t="str">
        <f>IF(Оборудование!J6="","",Оборудование!J6)</f>
        <v/>
      </c>
      <c r="K45" s="6" t="str">
        <f>IF(Оборудование!I6="","",Оборудование!I6)</f>
        <v/>
      </c>
      <c r="M45" t="str">
        <f>IF(Оборудование!C6="","скрыть","показать")</f>
        <v>скрыть</v>
      </c>
    </row>
    <row r="46" spans="1:13" customFormat="1" x14ac:dyDescent="0.25">
      <c r="A46" s="6">
        <f>Оборудование!B7</f>
        <v>5</v>
      </c>
      <c r="B46" s="6">
        <f>Оборудование!C7</f>
        <v>0</v>
      </c>
      <c r="C46" s="6" t="str">
        <f>IF(Оборудование!D7="","",Оборудование!D7)</f>
        <v/>
      </c>
      <c r="D46" s="6" t="str">
        <f>IF(Оборудование!E7="","",Оборудование!E7)</f>
        <v/>
      </c>
      <c r="E46" s="6" t="str">
        <f>IF(Оборудование!F7="","",Оборудование!F7)</f>
        <v/>
      </c>
      <c r="F46" s="6" t="str">
        <f>IF(Оборудование!G7="","",Оборудование!G7)</f>
        <v/>
      </c>
      <c r="G46" s="6" t="str">
        <f>IF(Оборудование!H7="","",Оборудование!H7)</f>
        <v/>
      </c>
      <c r="H46" s="6" t="str">
        <f>IF(Оборудование!K7="","",Оборудование!K7)</f>
        <v/>
      </c>
      <c r="I46" s="6" t="str">
        <f>IF(Оборудование!L7="","",Оборудование!L7)</f>
        <v/>
      </c>
      <c r="J46" s="6" t="str">
        <f>IF(Оборудование!J7="","",Оборудование!J7)</f>
        <v/>
      </c>
      <c r="K46" s="6" t="str">
        <f>IF(Оборудование!I7="","",Оборудование!I7)</f>
        <v/>
      </c>
      <c r="M46" t="str">
        <f>IF(Оборудование!C7="","скрыть","показать")</f>
        <v>скрыть</v>
      </c>
    </row>
    <row r="47" spans="1:13" customFormat="1" x14ac:dyDescent="0.25">
      <c r="A47" s="6">
        <f>Оборудование!B8</f>
        <v>6</v>
      </c>
      <c r="B47" s="6">
        <f>Оборудование!C8</f>
        <v>0</v>
      </c>
      <c r="C47" s="6" t="str">
        <f>IF(Оборудование!D8="","",Оборудование!D8)</f>
        <v/>
      </c>
      <c r="D47" s="6" t="str">
        <f>IF(Оборудование!E8="","",Оборудование!E8)</f>
        <v/>
      </c>
      <c r="E47" s="6" t="str">
        <f>IF(Оборудование!F8="","",Оборудование!F8)</f>
        <v/>
      </c>
      <c r="F47" s="6" t="str">
        <f>IF(Оборудование!G8="","",Оборудование!G8)</f>
        <v/>
      </c>
      <c r="G47" s="6" t="str">
        <f>IF(Оборудование!H8="","",Оборудование!H8)</f>
        <v/>
      </c>
      <c r="H47" s="6" t="str">
        <f>IF(Оборудование!K8="","",Оборудование!K8)</f>
        <v/>
      </c>
      <c r="I47" s="6" t="str">
        <f>IF(Оборудование!L8="","",Оборудование!L8)</f>
        <v/>
      </c>
      <c r="J47" s="6" t="str">
        <f>IF(Оборудование!J8="","",Оборудование!J8)</f>
        <v/>
      </c>
      <c r="K47" s="6" t="str">
        <f>IF(Оборудование!I8="","",Оборудование!I8)</f>
        <v/>
      </c>
      <c r="M47" t="str">
        <f>IF(Оборудование!C8="","скрыть","показать")</f>
        <v>скрыть</v>
      </c>
    </row>
    <row r="48" spans="1:13" customFormat="1" x14ac:dyDescent="0.25">
      <c r="A48" s="6">
        <f>Оборудование!B9</f>
        <v>7</v>
      </c>
      <c r="B48" s="6">
        <f>Оборудование!C9</f>
        <v>0</v>
      </c>
      <c r="C48" s="6" t="str">
        <f>IF(Оборудование!D9="","",Оборудование!D9)</f>
        <v/>
      </c>
      <c r="D48" s="6" t="str">
        <f>IF(Оборудование!E9="","",Оборудование!E9)</f>
        <v/>
      </c>
      <c r="E48" s="6" t="str">
        <f>IF(Оборудование!F9="","",Оборудование!F9)</f>
        <v/>
      </c>
      <c r="F48" s="6" t="str">
        <f>IF(Оборудование!G9="","",Оборудование!G9)</f>
        <v/>
      </c>
      <c r="G48" s="6" t="str">
        <f>IF(Оборудование!H9="","",Оборудование!H9)</f>
        <v/>
      </c>
      <c r="H48" s="6" t="str">
        <f>IF(Оборудование!K9="","",Оборудование!K9)</f>
        <v/>
      </c>
      <c r="I48" s="6" t="str">
        <f>IF(Оборудование!L9="","",Оборудование!L9)</f>
        <v/>
      </c>
      <c r="J48" s="6" t="str">
        <f>IF(Оборудование!J9="","",Оборудование!J9)</f>
        <v/>
      </c>
      <c r="K48" s="6" t="str">
        <f>IF(Оборудование!I9="","",Оборудование!I9)</f>
        <v/>
      </c>
      <c r="M48" t="str">
        <f>IF(Оборудование!C9="","скрыть","показать")</f>
        <v>скрыть</v>
      </c>
    </row>
    <row r="49" spans="1:13" customFormat="1" x14ac:dyDescent="0.25">
      <c r="A49" s="6">
        <f>Оборудование!B10</f>
        <v>8</v>
      </c>
      <c r="B49" s="6">
        <f>Оборудование!C10</f>
        <v>0</v>
      </c>
      <c r="C49" s="6" t="str">
        <f>IF(Оборудование!D10="","",Оборудование!D10)</f>
        <v/>
      </c>
      <c r="D49" s="6" t="str">
        <f>IF(Оборудование!E10="","",Оборудование!E10)</f>
        <v/>
      </c>
      <c r="E49" s="6" t="str">
        <f>IF(Оборудование!F10="","",Оборудование!F10)</f>
        <v/>
      </c>
      <c r="F49" s="6" t="str">
        <f>IF(Оборудование!G10="","",Оборудование!G10)</f>
        <v/>
      </c>
      <c r="G49" s="6" t="str">
        <f>IF(Оборудование!H10="","",Оборудование!H10)</f>
        <v/>
      </c>
      <c r="H49" s="6" t="str">
        <f>IF(Оборудование!K10="","",Оборудование!K10)</f>
        <v/>
      </c>
      <c r="I49" s="6" t="str">
        <f>IF(Оборудование!L10="","",Оборудование!L10)</f>
        <v/>
      </c>
      <c r="J49" s="6" t="str">
        <f>IF(Оборудование!J10="","",Оборудование!J10)</f>
        <v/>
      </c>
      <c r="K49" s="6" t="str">
        <f>IF(Оборудование!I10="","",Оборудование!I10)</f>
        <v/>
      </c>
      <c r="M49" t="str">
        <f>IF(Оборудование!C10="","скрыть","показать")</f>
        <v>скрыть</v>
      </c>
    </row>
    <row r="50" spans="1:13" customFormat="1" x14ac:dyDescent="0.25">
      <c r="A50" s="6">
        <f>Оборудование!B11</f>
        <v>9</v>
      </c>
      <c r="B50" s="6">
        <f>Оборудование!C11</f>
        <v>0</v>
      </c>
      <c r="C50" s="6" t="str">
        <f>IF(Оборудование!D11="","",Оборудование!D11)</f>
        <v/>
      </c>
      <c r="D50" s="6" t="str">
        <f>IF(Оборудование!E11="","",Оборудование!E11)</f>
        <v/>
      </c>
      <c r="E50" s="6" t="str">
        <f>IF(Оборудование!F11="","",Оборудование!F11)</f>
        <v/>
      </c>
      <c r="F50" s="6" t="str">
        <f>IF(Оборудование!G11="","",Оборудование!G11)</f>
        <v/>
      </c>
      <c r="G50" s="6" t="str">
        <f>IF(Оборудование!H11="","",Оборудование!H11)</f>
        <v/>
      </c>
      <c r="H50" s="6" t="str">
        <f>IF(Оборудование!K11="","",Оборудование!K11)</f>
        <v/>
      </c>
      <c r="I50" s="6" t="str">
        <f>IF(Оборудование!L11="","",Оборудование!L11)</f>
        <v/>
      </c>
      <c r="J50" s="6" t="str">
        <f>IF(Оборудование!J11="","",Оборудование!J11)</f>
        <v/>
      </c>
      <c r="K50" s="6" t="str">
        <f>IF(Оборудование!I11="","",Оборудование!I11)</f>
        <v/>
      </c>
      <c r="M50" t="str">
        <f>IF(Оборудование!C11="","скрыть","показать")</f>
        <v>скрыть</v>
      </c>
    </row>
    <row r="51" spans="1:13" customFormat="1" x14ac:dyDescent="0.25">
      <c r="A51" s="6">
        <f>Оборудование!B12</f>
        <v>10</v>
      </c>
      <c r="B51" s="6">
        <f>Оборудование!C12</f>
        <v>0</v>
      </c>
      <c r="C51" s="6" t="str">
        <f>IF(Оборудование!D12="","",Оборудование!D12)</f>
        <v/>
      </c>
      <c r="D51" s="6" t="str">
        <f>IF(Оборудование!E12="","",Оборудование!E12)</f>
        <v/>
      </c>
      <c r="E51" s="6" t="str">
        <f>IF(Оборудование!F12="","",Оборудование!F12)</f>
        <v/>
      </c>
      <c r="F51" s="6" t="str">
        <f>IF(Оборудование!G12="","",Оборудование!G12)</f>
        <v/>
      </c>
      <c r="G51" s="6" t="str">
        <f>IF(Оборудование!H12="","",Оборудование!H12)</f>
        <v/>
      </c>
      <c r="H51" s="6" t="str">
        <f>IF(Оборудование!K12="","",Оборудование!K12)</f>
        <v/>
      </c>
      <c r="I51" s="6" t="str">
        <f>IF(Оборудование!L12="","",Оборудование!L12)</f>
        <v/>
      </c>
      <c r="J51" s="6" t="str">
        <f>IF(Оборудование!J12="","",Оборудование!J12)</f>
        <v/>
      </c>
      <c r="K51" s="6" t="str">
        <f>IF(Оборудование!I12="","",Оборудование!I12)</f>
        <v/>
      </c>
      <c r="M51" t="str">
        <f>IF(Оборудование!C12="","скрыть","показать")</f>
        <v>скрыть</v>
      </c>
    </row>
    <row r="52" spans="1:13" customFormat="1" x14ac:dyDescent="0.25">
      <c r="A52" s="6">
        <f>Оборудование!B13</f>
        <v>11</v>
      </c>
      <c r="B52" s="6">
        <f>Оборудование!C13</f>
        <v>0</v>
      </c>
      <c r="C52" s="6" t="str">
        <f>IF(Оборудование!D13="","",Оборудование!D13)</f>
        <v/>
      </c>
      <c r="D52" s="6" t="str">
        <f>IF(Оборудование!E13="","",Оборудование!E13)</f>
        <v/>
      </c>
      <c r="E52" s="6" t="str">
        <f>IF(Оборудование!F13="","",Оборудование!F13)</f>
        <v/>
      </c>
      <c r="F52" s="6" t="str">
        <f>IF(Оборудование!G13="","",Оборудование!G13)</f>
        <v/>
      </c>
      <c r="G52" s="6" t="str">
        <f>IF(Оборудование!H13="","",Оборудование!H13)</f>
        <v/>
      </c>
      <c r="H52" s="6" t="str">
        <f>IF(Оборудование!K13="","",Оборудование!K13)</f>
        <v/>
      </c>
      <c r="I52" s="6" t="str">
        <f>IF(Оборудование!L13="","",Оборудование!L13)</f>
        <v/>
      </c>
      <c r="J52" s="6" t="str">
        <f>IF(Оборудование!J13="","",Оборудование!J13)</f>
        <v/>
      </c>
      <c r="K52" s="6" t="str">
        <f>IF(Оборудование!I13="","",Оборудование!I13)</f>
        <v/>
      </c>
      <c r="M52" t="str">
        <f>IF(Оборудование!C13="","скрыть","показать")</f>
        <v>скрыть</v>
      </c>
    </row>
    <row r="53" spans="1:13" customFormat="1" x14ac:dyDescent="0.25">
      <c r="A53" s="6">
        <f>Оборудование!B14</f>
        <v>12</v>
      </c>
      <c r="B53" s="6">
        <f>Оборудование!C14</f>
        <v>0</v>
      </c>
      <c r="C53" s="6" t="str">
        <f>IF(Оборудование!D14="","",Оборудование!D14)</f>
        <v/>
      </c>
      <c r="D53" s="6" t="str">
        <f>IF(Оборудование!E14="","",Оборудование!E14)</f>
        <v/>
      </c>
      <c r="E53" s="6" t="str">
        <f>IF(Оборудование!F14="","",Оборудование!F14)</f>
        <v/>
      </c>
      <c r="F53" s="6" t="str">
        <f>IF(Оборудование!G14="","",Оборудование!G14)</f>
        <v/>
      </c>
      <c r="G53" s="6" t="str">
        <f>IF(Оборудование!H14="","",Оборудование!H14)</f>
        <v/>
      </c>
      <c r="H53" s="6" t="str">
        <f>IF(Оборудование!K14="","",Оборудование!K14)</f>
        <v/>
      </c>
      <c r="I53" s="6" t="str">
        <f>IF(Оборудование!L14="","",Оборудование!L14)</f>
        <v/>
      </c>
      <c r="J53" s="6" t="str">
        <f>IF(Оборудование!J14="","",Оборудование!J14)</f>
        <v/>
      </c>
      <c r="K53" s="6" t="str">
        <f>IF(Оборудование!I14="","",Оборудование!I14)</f>
        <v/>
      </c>
      <c r="M53" t="str">
        <f>IF(Оборудование!C14="","скрыть","показать")</f>
        <v>скрыть</v>
      </c>
    </row>
    <row r="54" spans="1:13" customFormat="1" x14ac:dyDescent="0.25">
      <c r="A54" s="6">
        <f>Оборудование!B15</f>
        <v>13</v>
      </c>
      <c r="B54" s="6">
        <f>Оборудование!C15</f>
        <v>0</v>
      </c>
      <c r="C54" s="6" t="str">
        <f>IF(Оборудование!D15="","",Оборудование!D15)</f>
        <v/>
      </c>
      <c r="D54" s="6" t="str">
        <f>IF(Оборудование!E15="","",Оборудование!E15)</f>
        <v/>
      </c>
      <c r="E54" s="6" t="str">
        <f>IF(Оборудование!F15="","",Оборудование!F15)</f>
        <v/>
      </c>
      <c r="F54" s="6" t="str">
        <f>IF(Оборудование!G15="","",Оборудование!G15)</f>
        <v/>
      </c>
      <c r="G54" s="6" t="str">
        <f>IF(Оборудование!H15="","",Оборудование!H15)</f>
        <v/>
      </c>
      <c r="H54" s="6" t="str">
        <f>IF(Оборудование!K15="","",Оборудование!K15)</f>
        <v/>
      </c>
      <c r="I54" s="6" t="str">
        <f>IF(Оборудование!L15="","",Оборудование!L15)</f>
        <v/>
      </c>
      <c r="J54" s="6" t="str">
        <f>IF(Оборудование!J15="","",Оборудование!J15)</f>
        <v/>
      </c>
      <c r="K54" s="6" t="str">
        <f>IF(Оборудование!I15="","",Оборудование!I15)</f>
        <v/>
      </c>
      <c r="M54" t="str">
        <f>IF(Оборудование!C15="","скрыть","показать")</f>
        <v>скрыть</v>
      </c>
    </row>
    <row r="55" spans="1:13" customFormat="1" x14ac:dyDescent="0.25">
      <c r="A55" s="6">
        <f>Оборудование!B16</f>
        <v>14</v>
      </c>
      <c r="B55" s="6">
        <f>Оборудование!C16</f>
        <v>0</v>
      </c>
      <c r="C55" s="6" t="str">
        <f>IF(Оборудование!D16="","",Оборудование!D16)</f>
        <v/>
      </c>
      <c r="D55" s="6" t="str">
        <f>IF(Оборудование!E16="","",Оборудование!E16)</f>
        <v/>
      </c>
      <c r="E55" s="6" t="str">
        <f>IF(Оборудование!F16="","",Оборудование!F16)</f>
        <v/>
      </c>
      <c r="F55" s="6" t="str">
        <f>IF(Оборудование!G16="","",Оборудование!G16)</f>
        <v/>
      </c>
      <c r="G55" s="6" t="str">
        <f>IF(Оборудование!H16="","",Оборудование!H16)</f>
        <v/>
      </c>
      <c r="H55" s="6" t="str">
        <f>IF(Оборудование!K16="","",Оборудование!K16)</f>
        <v/>
      </c>
      <c r="I55" s="6" t="str">
        <f>IF(Оборудование!L16="","",Оборудование!L16)</f>
        <v/>
      </c>
      <c r="J55" s="6" t="str">
        <f>IF(Оборудование!J16="","",Оборудование!J16)</f>
        <v/>
      </c>
      <c r="K55" s="6" t="str">
        <f>IF(Оборудование!I16="","",Оборудование!I16)</f>
        <v/>
      </c>
      <c r="M55" t="str">
        <f>IF(Оборудование!C16="","скрыть","показать")</f>
        <v>скрыть</v>
      </c>
    </row>
    <row r="56" spans="1:13" customFormat="1" x14ac:dyDescent="0.25">
      <c r="A56" s="6">
        <f>Оборудование!B17</f>
        <v>15</v>
      </c>
      <c r="B56" s="6">
        <f>Оборудование!C17</f>
        <v>0</v>
      </c>
      <c r="C56" s="6" t="str">
        <f>IF(Оборудование!D17="","",Оборудование!D17)</f>
        <v/>
      </c>
      <c r="D56" s="6" t="str">
        <f>IF(Оборудование!E17="","",Оборудование!E17)</f>
        <v/>
      </c>
      <c r="E56" s="6" t="str">
        <f>IF(Оборудование!F17="","",Оборудование!F17)</f>
        <v/>
      </c>
      <c r="F56" s="6" t="str">
        <f>IF(Оборудование!G17="","",Оборудование!G17)</f>
        <v/>
      </c>
      <c r="G56" s="6" t="str">
        <f>IF(Оборудование!H17="","",Оборудование!H17)</f>
        <v/>
      </c>
      <c r="H56" s="6" t="str">
        <f>IF(Оборудование!K17="","",Оборудование!K17)</f>
        <v/>
      </c>
      <c r="I56" s="6" t="str">
        <f>IF(Оборудование!L17="","",Оборудование!L17)</f>
        <v/>
      </c>
      <c r="J56" s="6" t="str">
        <f>IF(Оборудование!J17="","",Оборудование!J17)</f>
        <v/>
      </c>
      <c r="K56" s="6" t="str">
        <f>IF(Оборудование!I17="","",Оборудование!I17)</f>
        <v/>
      </c>
      <c r="M56" t="str">
        <f>IF(Оборудование!C17="","скрыть","показать")</f>
        <v>скрыть</v>
      </c>
    </row>
    <row r="57" spans="1:13" customFormat="1" x14ac:dyDescent="0.25">
      <c r="A57" s="6">
        <f>Оборудование!B18</f>
        <v>16</v>
      </c>
      <c r="B57" s="6">
        <f>Оборудование!C18</f>
        <v>0</v>
      </c>
      <c r="C57" s="6" t="str">
        <f>IF(Оборудование!D18="","",Оборудование!D18)</f>
        <v/>
      </c>
      <c r="D57" s="6" t="str">
        <f>IF(Оборудование!E18="","",Оборудование!E18)</f>
        <v/>
      </c>
      <c r="E57" s="6" t="str">
        <f>IF(Оборудование!F18="","",Оборудование!F18)</f>
        <v/>
      </c>
      <c r="F57" s="6" t="str">
        <f>IF(Оборудование!G18="","",Оборудование!G18)</f>
        <v/>
      </c>
      <c r="G57" s="6" t="str">
        <f>IF(Оборудование!H18="","",Оборудование!H18)</f>
        <v/>
      </c>
      <c r="H57" s="6" t="str">
        <f>IF(Оборудование!K18="","",Оборудование!K18)</f>
        <v/>
      </c>
      <c r="I57" s="6" t="str">
        <f>IF(Оборудование!L18="","",Оборудование!L18)</f>
        <v/>
      </c>
      <c r="J57" s="6" t="str">
        <f>IF(Оборудование!J18="","",Оборудование!J18)</f>
        <v/>
      </c>
      <c r="K57" s="6" t="str">
        <f>IF(Оборудование!I18="","",Оборудование!I18)</f>
        <v/>
      </c>
      <c r="M57" t="str">
        <f>IF(Оборудование!C18="","скрыть","показать")</f>
        <v>скрыть</v>
      </c>
    </row>
    <row r="58" spans="1:13" customFormat="1" x14ac:dyDescent="0.25">
      <c r="A58" s="6">
        <f>Оборудование!B19</f>
        <v>17</v>
      </c>
      <c r="B58" s="6">
        <f>Оборудование!C19</f>
        <v>0</v>
      </c>
      <c r="C58" s="6" t="str">
        <f>IF(Оборудование!D19="","",Оборудование!D19)</f>
        <v/>
      </c>
      <c r="D58" s="6" t="str">
        <f>IF(Оборудование!E19="","",Оборудование!E19)</f>
        <v/>
      </c>
      <c r="E58" s="6" t="str">
        <f>IF(Оборудование!F19="","",Оборудование!F19)</f>
        <v/>
      </c>
      <c r="F58" s="6" t="str">
        <f>IF(Оборудование!G19="","",Оборудование!G19)</f>
        <v/>
      </c>
      <c r="G58" s="6" t="str">
        <f>IF(Оборудование!H19="","",Оборудование!H19)</f>
        <v/>
      </c>
      <c r="H58" s="6" t="str">
        <f>IF(Оборудование!K19="","",Оборудование!K19)</f>
        <v/>
      </c>
      <c r="I58" s="6" t="str">
        <f>IF(Оборудование!L19="","",Оборудование!L19)</f>
        <v/>
      </c>
      <c r="J58" s="6" t="str">
        <f>IF(Оборудование!J19="","",Оборудование!J19)</f>
        <v/>
      </c>
      <c r="K58" s="6" t="str">
        <f>IF(Оборудование!I19="","",Оборудование!I19)</f>
        <v/>
      </c>
      <c r="M58" t="str">
        <f>IF(Оборудование!C19="","скрыть","показать")</f>
        <v>скрыть</v>
      </c>
    </row>
    <row r="59" spans="1:13" customFormat="1" x14ac:dyDescent="0.25">
      <c r="A59" s="6">
        <f>Оборудование!B20</f>
        <v>18</v>
      </c>
      <c r="B59" s="6">
        <f>Оборудование!C20</f>
        <v>0</v>
      </c>
      <c r="C59" s="6" t="str">
        <f>IF(Оборудование!D20="","",Оборудование!D20)</f>
        <v/>
      </c>
      <c r="D59" s="6" t="str">
        <f>IF(Оборудование!E20="","",Оборудование!E20)</f>
        <v/>
      </c>
      <c r="E59" s="6" t="str">
        <f>IF(Оборудование!F20="","",Оборудование!F20)</f>
        <v/>
      </c>
      <c r="F59" s="6" t="str">
        <f>IF(Оборудование!G20="","",Оборудование!G20)</f>
        <v/>
      </c>
      <c r="G59" s="6" t="str">
        <f>IF(Оборудование!H20="","",Оборудование!H20)</f>
        <v/>
      </c>
      <c r="H59" s="6" t="str">
        <f>IF(Оборудование!K20="","",Оборудование!K20)</f>
        <v/>
      </c>
      <c r="I59" s="6" t="str">
        <f>IF(Оборудование!L20="","",Оборудование!L20)</f>
        <v/>
      </c>
      <c r="J59" s="6" t="str">
        <f>IF(Оборудование!J20="","",Оборудование!J20)</f>
        <v/>
      </c>
      <c r="K59" s="6" t="str">
        <f>IF(Оборудование!I20="","",Оборудование!I20)</f>
        <v/>
      </c>
      <c r="M59" t="str">
        <f>IF(Оборудование!C20="","скрыть","показать")</f>
        <v>скрыть</v>
      </c>
    </row>
    <row r="60" spans="1:13" customFormat="1" x14ac:dyDescent="0.25">
      <c r="A60" s="6">
        <f>Оборудование!B21</f>
        <v>19</v>
      </c>
      <c r="B60" s="6">
        <f>Оборудование!C21</f>
        <v>0</v>
      </c>
      <c r="C60" s="6" t="str">
        <f>IF(Оборудование!D21="","",Оборудование!D21)</f>
        <v/>
      </c>
      <c r="D60" s="6" t="str">
        <f>IF(Оборудование!E21="","",Оборудование!E21)</f>
        <v/>
      </c>
      <c r="E60" s="6" t="str">
        <f>IF(Оборудование!F21="","",Оборудование!F21)</f>
        <v/>
      </c>
      <c r="F60" s="6" t="str">
        <f>IF(Оборудование!G21="","",Оборудование!G21)</f>
        <v/>
      </c>
      <c r="G60" s="6" t="str">
        <f>IF(Оборудование!H21="","",Оборудование!H21)</f>
        <v/>
      </c>
      <c r="H60" s="6" t="str">
        <f>IF(Оборудование!K21="","",Оборудование!K21)</f>
        <v/>
      </c>
      <c r="I60" s="6" t="str">
        <f>IF(Оборудование!L21="","",Оборудование!L21)</f>
        <v/>
      </c>
      <c r="J60" s="6" t="str">
        <f>IF(Оборудование!J21="","",Оборудование!J21)</f>
        <v/>
      </c>
      <c r="K60" s="6" t="str">
        <f>IF(Оборудование!I21="","",Оборудование!I21)</f>
        <v/>
      </c>
      <c r="M60" t="str">
        <f>IF(Оборудование!C21="","скрыть","показать")</f>
        <v>скрыть</v>
      </c>
    </row>
    <row r="61" spans="1:13" customFormat="1" x14ac:dyDescent="0.25">
      <c r="A61" s="6">
        <f>Оборудование!B22</f>
        <v>20</v>
      </c>
      <c r="B61" s="6">
        <f>Оборудование!C22</f>
        <v>0</v>
      </c>
      <c r="C61" s="6" t="str">
        <f>IF(Оборудование!D22="","",Оборудование!D22)</f>
        <v/>
      </c>
      <c r="D61" s="6" t="str">
        <f>IF(Оборудование!E22="","",Оборудование!E22)</f>
        <v/>
      </c>
      <c r="E61" s="6" t="str">
        <f>IF(Оборудование!F22="","",Оборудование!F22)</f>
        <v/>
      </c>
      <c r="F61" s="6" t="str">
        <f>IF(Оборудование!G22="","",Оборудование!G22)</f>
        <v/>
      </c>
      <c r="G61" s="6" t="str">
        <f>IF(Оборудование!H22="","",Оборудование!H22)</f>
        <v/>
      </c>
      <c r="H61" s="6" t="str">
        <f>IF(Оборудование!K22="","",Оборудование!K22)</f>
        <v/>
      </c>
      <c r="I61" s="6" t="str">
        <f>IF(Оборудование!L22="","",Оборудование!L22)</f>
        <v/>
      </c>
      <c r="J61" s="6" t="str">
        <f>IF(Оборудование!J22="","",Оборудование!J22)</f>
        <v/>
      </c>
      <c r="K61" s="6" t="str">
        <f>IF(Оборудование!I22="","",Оборудование!I22)</f>
        <v/>
      </c>
      <c r="M61" t="str">
        <f>IF(Оборудование!C22="","скрыть","показать")</f>
        <v>скрыть</v>
      </c>
    </row>
    <row r="62" spans="1:13" customFormat="1" x14ac:dyDescent="0.25">
      <c r="A62" s="6">
        <f>Оборудование!B23</f>
        <v>21</v>
      </c>
      <c r="B62" s="6">
        <f>Оборудование!C23</f>
        <v>0</v>
      </c>
      <c r="C62" s="6" t="str">
        <f>IF(Оборудование!D23="","",Оборудование!D23)</f>
        <v/>
      </c>
      <c r="D62" s="6" t="str">
        <f>IF(Оборудование!E23="","",Оборудование!E23)</f>
        <v/>
      </c>
      <c r="E62" s="6" t="str">
        <f>IF(Оборудование!F23="","",Оборудование!F23)</f>
        <v/>
      </c>
      <c r="F62" s="6" t="str">
        <f>IF(Оборудование!G23="","",Оборудование!G23)</f>
        <v/>
      </c>
      <c r="G62" s="6" t="str">
        <f>IF(Оборудование!H23="","",Оборудование!H23)</f>
        <v/>
      </c>
      <c r="H62" s="6" t="str">
        <f>IF(Оборудование!K23="","",Оборудование!K23)</f>
        <v/>
      </c>
      <c r="I62" s="6" t="str">
        <f>IF(Оборудование!L23="","",Оборудование!L23)</f>
        <v/>
      </c>
      <c r="J62" s="6" t="str">
        <f>IF(Оборудование!J23="","",Оборудование!J23)</f>
        <v/>
      </c>
      <c r="K62" s="6" t="str">
        <f>IF(Оборудование!I23="","",Оборудование!I23)</f>
        <v/>
      </c>
      <c r="M62" t="str">
        <f>IF(Оборудование!C23="","скрыть","показать")</f>
        <v>скрыть</v>
      </c>
    </row>
    <row r="63" spans="1:13" customFormat="1" x14ac:dyDescent="0.25">
      <c r="A63" s="6">
        <f>Оборудование!B24</f>
        <v>22</v>
      </c>
      <c r="B63" s="6">
        <f>Оборудование!C24</f>
        <v>0</v>
      </c>
      <c r="C63" s="6" t="str">
        <f>IF(Оборудование!D24="","",Оборудование!D24)</f>
        <v/>
      </c>
      <c r="D63" s="6" t="str">
        <f>IF(Оборудование!E24="","",Оборудование!E24)</f>
        <v/>
      </c>
      <c r="E63" s="6" t="str">
        <f>IF(Оборудование!F24="","",Оборудование!F24)</f>
        <v/>
      </c>
      <c r="F63" s="6" t="str">
        <f>IF(Оборудование!G24="","",Оборудование!G24)</f>
        <v/>
      </c>
      <c r="G63" s="6" t="str">
        <f>IF(Оборудование!H24="","",Оборудование!H24)</f>
        <v/>
      </c>
      <c r="H63" s="6" t="str">
        <f>IF(Оборудование!K24="","",Оборудование!K24)</f>
        <v/>
      </c>
      <c r="I63" s="6" t="str">
        <f>IF(Оборудование!L24="","",Оборудование!L24)</f>
        <v/>
      </c>
      <c r="J63" s="6" t="str">
        <f>IF(Оборудование!J24="","",Оборудование!J24)</f>
        <v/>
      </c>
      <c r="K63" s="6" t="str">
        <f>IF(Оборудование!I24="","",Оборудование!I24)</f>
        <v/>
      </c>
      <c r="M63" t="str">
        <f>IF(Оборудование!C24="","скрыть","показать")</f>
        <v>скрыть</v>
      </c>
    </row>
    <row r="64" spans="1:13" customFormat="1" x14ac:dyDescent="0.25">
      <c r="A64" s="6">
        <f>Оборудование!B25</f>
        <v>23</v>
      </c>
      <c r="B64" s="6">
        <f>Оборудование!C25</f>
        <v>0</v>
      </c>
      <c r="C64" s="6" t="str">
        <f>IF(Оборудование!D25="","",Оборудование!D25)</f>
        <v/>
      </c>
      <c r="D64" s="6" t="str">
        <f>IF(Оборудование!E25="","",Оборудование!E25)</f>
        <v/>
      </c>
      <c r="E64" s="6" t="str">
        <f>IF(Оборудование!F25="","",Оборудование!F25)</f>
        <v/>
      </c>
      <c r="F64" s="6" t="str">
        <f>IF(Оборудование!G25="","",Оборудование!G25)</f>
        <v/>
      </c>
      <c r="G64" s="6" t="str">
        <f>IF(Оборудование!H25="","",Оборудование!H25)</f>
        <v/>
      </c>
      <c r="H64" s="6" t="str">
        <f>IF(Оборудование!K25="","",Оборудование!K25)</f>
        <v/>
      </c>
      <c r="I64" s="6" t="str">
        <f>IF(Оборудование!L25="","",Оборудование!L25)</f>
        <v/>
      </c>
      <c r="J64" s="6" t="str">
        <f>IF(Оборудование!J25="","",Оборудование!J25)</f>
        <v/>
      </c>
      <c r="K64" s="6" t="str">
        <f>IF(Оборудование!I25="","",Оборудование!I25)</f>
        <v/>
      </c>
      <c r="M64" t="str">
        <f>IF(Оборудование!C25="","скрыть","показать")</f>
        <v>скрыть</v>
      </c>
    </row>
    <row r="65" spans="1:13" customFormat="1" x14ac:dyDescent="0.25">
      <c r="A65" s="6">
        <f>Оборудование!B26</f>
        <v>24</v>
      </c>
      <c r="B65" s="6">
        <f>Оборудование!C26</f>
        <v>0</v>
      </c>
      <c r="C65" s="6" t="str">
        <f>IF(Оборудование!D26="","",Оборудование!D26)</f>
        <v/>
      </c>
      <c r="D65" s="6" t="str">
        <f>IF(Оборудование!E26="","",Оборудование!E26)</f>
        <v/>
      </c>
      <c r="E65" s="6" t="str">
        <f>IF(Оборудование!F26="","",Оборудование!F26)</f>
        <v/>
      </c>
      <c r="F65" s="6" t="str">
        <f>IF(Оборудование!G26="","",Оборудование!G26)</f>
        <v/>
      </c>
      <c r="G65" s="6" t="str">
        <f>IF(Оборудование!H26="","",Оборудование!H26)</f>
        <v/>
      </c>
      <c r="H65" s="6" t="str">
        <f>IF(Оборудование!K26="","",Оборудование!K26)</f>
        <v/>
      </c>
      <c r="I65" s="6" t="str">
        <f>IF(Оборудование!L26="","",Оборудование!L26)</f>
        <v/>
      </c>
      <c r="J65" s="6" t="str">
        <f>IF(Оборудование!J26="","",Оборудование!J26)</f>
        <v/>
      </c>
      <c r="K65" s="6" t="str">
        <f>IF(Оборудование!I26="","",Оборудование!I26)</f>
        <v/>
      </c>
      <c r="M65" t="str">
        <f>IF(Оборудование!C26="","скрыть","показать")</f>
        <v>скрыть</v>
      </c>
    </row>
    <row r="66" spans="1:13" customFormat="1" x14ac:dyDescent="0.25">
      <c r="A66" s="6">
        <f>Оборудование!B27</f>
        <v>25</v>
      </c>
      <c r="B66" s="6">
        <f>Оборудование!C27</f>
        <v>0</v>
      </c>
      <c r="C66" s="6" t="str">
        <f>IF(Оборудование!D27="","",Оборудование!D27)</f>
        <v/>
      </c>
      <c r="D66" s="6" t="str">
        <f>IF(Оборудование!E27="","",Оборудование!E27)</f>
        <v/>
      </c>
      <c r="E66" s="6" t="str">
        <f>IF(Оборудование!F27="","",Оборудование!F27)</f>
        <v/>
      </c>
      <c r="F66" s="6" t="str">
        <f>IF(Оборудование!G27="","",Оборудование!G27)</f>
        <v/>
      </c>
      <c r="G66" s="6" t="str">
        <f>IF(Оборудование!H27="","",Оборудование!H27)</f>
        <v/>
      </c>
      <c r="H66" s="6" t="str">
        <f>IF(Оборудование!K27="","",Оборудование!K27)</f>
        <v/>
      </c>
      <c r="I66" s="6" t="str">
        <f>IF(Оборудование!L27="","",Оборудование!L27)</f>
        <v/>
      </c>
      <c r="J66" s="6" t="str">
        <f>IF(Оборудование!J27="","",Оборудование!J27)</f>
        <v/>
      </c>
      <c r="K66" s="6" t="str">
        <f>IF(Оборудование!I27="","",Оборудование!I27)</f>
        <v/>
      </c>
      <c r="M66" t="str">
        <f>IF(Оборудование!C27="","скрыть","показать")</f>
        <v>скрыть</v>
      </c>
    </row>
    <row r="67" spans="1:13" customFormat="1" x14ac:dyDescent="0.25">
      <c r="A67" s="6">
        <f>Оборудование!B28</f>
        <v>26</v>
      </c>
      <c r="B67" s="6">
        <f>Оборудование!C28</f>
        <v>0</v>
      </c>
      <c r="C67" s="6" t="str">
        <f>IF(Оборудование!D28="","",Оборудование!D28)</f>
        <v/>
      </c>
      <c r="D67" s="6" t="str">
        <f>IF(Оборудование!E28="","",Оборудование!E28)</f>
        <v/>
      </c>
      <c r="E67" s="6" t="str">
        <f>IF(Оборудование!F28="","",Оборудование!F28)</f>
        <v/>
      </c>
      <c r="F67" s="6" t="str">
        <f>IF(Оборудование!G28="","",Оборудование!G28)</f>
        <v/>
      </c>
      <c r="G67" s="6" t="str">
        <f>IF(Оборудование!H28="","",Оборудование!H28)</f>
        <v/>
      </c>
      <c r="H67" s="6" t="str">
        <f>IF(Оборудование!K28="","",Оборудование!K28)</f>
        <v/>
      </c>
      <c r="I67" s="6" t="str">
        <f>IF(Оборудование!L28="","",Оборудование!L28)</f>
        <v/>
      </c>
      <c r="J67" s="6" t="str">
        <f>IF(Оборудование!J28="","",Оборудование!J28)</f>
        <v/>
      </c>
      <c r="K67" s="6" t="str">
        <f>IF(Оборудование!I28="","",Оборудование!I28)</f>
        <v/>
      </c>
      <c r="M67" t="str">
        <f>IF(Оборудование!C28="","скрыть","показать")</f>
        <v>скрыть</v>
      </c>
    </row>
    <row r="68" spans="1:13" customFormat="1" x14ac:dyDescent="0.25">
      <c r="A68" s="6">
        <f>Оборудование!B29</f>
        <v>27</v>
      </c>
      <c r="B68" s="6">
        <f>Оборудование!C29</f>
        <v>0</v>
      </c>
      <c r="C68" s="6" t="str">
        <f>IF(Оборудование!D29="","",Оборудование!D29)</f>
        <v/>
      </c>
      <c r="D68" s="6" t="str">
        <f>IF(Оборудование!E29="","",Оборудование!E29)</f>
        <v/>
      </c>
      <c r="E68" s="6" t="str">
        <f>IF(Оборудование!F29="","",Оборудование!F29)</f>
        <v/>
      </c>
      <c r="F68" s="6" t="str">
        <f>IF(Оборудование!G29="","",Оборудование!G29)</f>
        <v/>
      </c>
      <c r="G68" s="6" t="str">
        <f>IF(Оборудование!H29="","",Оборудование!H29)</f>
        <v/>
      </c>
      <c r="H68" s="6" t="str">
        <f>IF(Оборудование!K29="","",Оборудование!K29)</f>
        <v/>
      </c>
      <c r="I68" s="6" t="str">
        <f>IF(Оборудование!L29="","",Оборудование!L29)</f>
        <v/>
      </c>
      <c r="J68" s="6" t="str">
        <f>IF(Оборудование!J29="","",Оборудование!J29)</f>
        <v/>
      </c>
      <c r="K68" s="6" t="str">
        <f>IF(Оборудование!I29="","",Оборудование!I29)</f>
        <v/>
      </c>
      <c r="M68" t="str">
        <f>IF(Оборудование!C29="","скрыть","показать")</f>
        <v>скрыть</v>
      </c>
    </row>
    <row r="69" spans="1:13" customFormat="1" x14ac:dyDescent="0.25">
      <c r="A69" s="6">
        <f>Оборудование!B30</f>
        <v>28</v>
      </c>
      <c r="B69" s="6">
        <f>Оборудование!C30</f>
        <v>0</v>
      </c>
      <c r="C69" s="6" t="str">
        <f>IF(Оборудование!D30="","",Оборудование!D30)</f>
        <v/>
      </c>
      <c r="D69" s="6" t="str">
        <f>IF(Оборудование!E30="","",Оборудование!E30)</f>
        <v/>
      </c>
      <c r="E69" s="6" t="str">
        <f>IF(Оборудование!F30="","",Оборудование!F30)</f>
        <v/>
      </c>
      <c r="F69" s="6" t="str">
        <f>IF(Оборудование!G30="","",Оборудование!G30)</f>
        <v/>
      </c>
      <c r="G69" s="6" t="str">
        <f>IF(Оборудование!H30="","",Оборудование!H30)</f>
        <v/>
      </c>
      <c r="H69" s="6" t="str">
        <f>IF(Оборудование!K30="","",Оборудование!K30)</f>
        <v/>
      </c>
      <c r="I69" s="6" t="str">
        <f>IF(Оборудование!L30="","",Оборудование!L30)</f>
        <v/>
      </c>
      <c r="J69" s="6" t="str">
        <f>IF(Оборудование!J30="","",Оборудование!J30)</f>
        <v/>
      </c>
      <c r="K69" s="6" t="str">
        <f>IF(Оборудование!I30="","",Оборудование!I30)</f>
        <v/>
      </c>
      <c r="M69" t="str">
        <f>IF(Оборудование!C30="","скрыть","показать")</f>
        <v>скрыть</v>
      </c>
    </row>
    <row r="70" spans="1:13" customFormat="1" x14ac:dyDescent="0.25">
      <c r="A70" s="6">
        <f>Оборудование!B31</f>
        <v>29</v>
      </c>
      <c r="B70" s="6">
        <f>Оборудование!C31</f>
        <v>0</v>
      </c>
      <c r="C70" s="6" t="str">
        <f>IF(Оборудование!D31="","",Оборудование!D31)</f>
        <v/>
      </c>
      <c r="D70" s="6" t="str">
        <f>IF(Оборудование!E31="","",Оборудование!E31)</f>
        <v/>
      </c>
      <c r="E70" s="6" t="str">
        <f>IF(Оборудование!F31="","",Оборудование!F31)</f>
        <v/>
      </c>
      <c r="F70" s="6" t="str">
        <f>IF(Оборудование!G31="","",Оборудование!G31)</f>
        <v/>
      </c>
      <c r="G70" s="6" t="str">
        <f>IF(Оборудование!H31="","",Оборудование!H31)</f>
        <v/>
      </c>
      <c r="H70" s="6" t="str">
        <f>IF(Оборудование!K31="","",Оборудование!K31)</f>
        <v/>
      </c>
      <c r="I70" s="6" t="str">
        <f>IF(Оборудование!L31="","",Оборудование!L31)</f>
        <v/>
      </c>
      <c r="J70" s="6" t="str">
        <f>IF(Оборудование!J31="","",Оборудование!J31)</f>
        <v/>
      </c>
      <c r="K70" s="6" t="str">
        <f>IF(Оборудование!I31="","",Оборудование!I31)</f>
        <v/>
      </c>
      <c r="M70" t="str">
        <f>IF(Оборудование!C31="","скрыть","показать")</f>
        <v>скрыть</v>
      </c>
    </row>
    <row r="71" spans="1:13" customFormat="1" x14ac:dyDescent="0.25">
      <c r="A71" s="6">
        <f>Оборудование!B32</f>
        <v>30</v>
      </c>
      <c r="B71" s="6">
        <f>Оборудование!C32</f>
        <v>0</v>
      </c>
      <c r="C71" s="6" t="str">
        <f>IF(Оборудование!D32="","",Оборудование!D32)</f>
        <v/>
      </c>
      <c r="D71" s="6" t="str">
        <f>IF(Оборудование!E32="","",Оборудование!E32)</f>
        <v/>
      </c>
      <c r="E71" s="6" t="str">
        <f>IF(Оборудование!F32="","",Оборудование!F32)</f>
        <v/>
      </c>
      <c r="F71" s="6" t="str">
        <f>IF(Оборудование!G32="","",Оборудование!G32)</f>
        <v/>
      </c>
      <c r="G71" s="6" t="str">
        <f>IF(Оборудование!H32="","",Оборудование!H32)</f>
        <v/>
      </c>
      <c r="H71" s="6" t="str">
        <f>IF(Оборудование!K32="","",Оборудование!K32)</f>
        <v/>
      </c>
      <c r="I71" s="6" t="str">
        <f>IF(Оборудование!L32="","",Оборудование!L32)</f>
        <v/>
      </c>
      <c r="J71" s="6" t="str">
        <f>IF(Оборудование!J32="","",Оборудование!J32)</f>
        <v/>
      </c>
      <c r="K71" s="6" t="str">
        <f>IF(Оборудование!I32="","",Оборудование!I32)</f>
        <v/>
      </c>
      <c r="M71" t="str">
        <f>IF(Оборудование!C32="","скрыть","показать")</f>
        <v>скрыть</v>
      </c>
    </row>
    <row r="72" spans="1:13" customFormat="1" x14ac:dyDescent="0.25">
      <c r="A72" s="6">
        <f>Оборудование!B33</f>
        <v>31</v>
      </c>
      <c r="B72" s="6">
        <f>Оборудование!C33</f>
        <v>0</v>
      </c>
      <c r="C72" s="6" t="str">
        <f>IF(Оборудование!D33="","",Оборудование!D33)</f>
        <v/>
      </c>
      <c r="D72" s="6" t="str">
        <f>IF(Оборудование!E33="","",Оборудование!E33)</f>
        <v/>
      </c>
      <c r="E72" s="6" t="str">
        <f>IF(Оборудование!F33="","",Оборудование!F33)</f>
        <v/>
      </c>
      <c r="F72" s="6" t="str">
        <f>IF(Оборудование!G33="","",Оборудование!G33)</f>
        <v/>
      </c>
      <c r="G72" s="6" t="str">
        <f>IF(Оборудование!H33="","",Оборудование!H33)</f>
        <v/>
      </c>
      <c r="H72" s="6" t="str">
        <f>IF(Оборудование!K33="","",Оборудование!K33)</f>
        <v/>
      </c>
      <c r="I72" s="6" t="str">
        <f>IF(Оборудование!L33="","",Оборудование!L33)</f>
        <v/>
      </c>
      <c r="J72" s="6" t="str">
        <f>IF(Оборудование!J33="","",Оборудование!J33)</f>
        <v/>
      </c>
      <c r="K72" s="6" t="str">
        <f>IF(Оборудование!I33="","",Оборудование!I33)</f>
        <v/>
      </c>
      <c r="M72" t="str">
        <f>IF(Оборудование!C33="","скрыть","показать")</f>
        <v>скрыть</v>
      </c>
    </row>
    <row r="73" spans="1:13" customFormat="1" x14ac:dyDescent="0.25">
      <c r="A73" s="6">
        <f>Оборудование!B34</f>
        <v>32</v>
      </c>
      <c r="B73" s="6">
        <f>Оборудование!C34</f>
        <v>0</v>
      </c>
      <c r="C73" s="6" t="str">
        <f>IF(Оборудование!D34="","",Оборудование!D34)</f>
        <v/>
      </c>
      <c r="D73" s="6" t="str">
        <f>IF(Оборудование!E34="","",Оборудование!E34)</f>
        <v/>
      </c>
      <c r="E73" s="6" t="str">
        <f>IF(Оборудование!F34="","",Оборудование!F34)</f>
        <v/>
      </c>
      <c r="F73" s="6" t="str">
        <f>IF(Оборудование!G34="","",Оборудование!G34)</f>
        <v/>
      </c>
      <c r="G73" s="6" t="str">
        <f>IF(Оборудование!H34="","",Оборудование!H34)</f>
        <v/>
      </c>
      <c r="H73" s="6" t="str">
        <f>IF(Оборудование!K34="","",Оборудование!K34)</f>
        <v/>
      </c>
      <c r="I73" s="6" t="str">
        <f>IF(Оборудование!L34="","",Оборудование!L34)</f>
        <v/>
      </c>
      <c r="J73" s="6" t="str">
        <f>IF(Оборудование!J34="","",Оборудование!J34)</f>
        <v/>
      </c>
      <c r="K73" s="6" t="str">
        <f>IF(Оборудование!I34="","",Оборудование!I34)</f>
        <v/>
      </c>
      <c r="M73" t="str">
        <f>IF(Оборудование!C34="","скрыть","показать")</f>
        <v>скрыть</v>
      </c>
    </row>
    <row r="74" spans="1:13" customFormat="1" x14ac:dyDescent="0.25">
      <c r="A74" s="6">
        <f>Оборудование!B35</f>
        <v>33</v>
      </c>
      <c r="B74" s="6">
        <f>Оборудование!C35</f>
        <v>0</v>
      </c>
      <c r="C74" s="6" t="str">
        <f>IF(Оборудование!D35="","",Оборудование!D35)</f>
        <v/>
      </c>
      <c r="D74" s="6" t="str">
        <f>IF(Оборудование!E35="","",Оборудование!E35)</f>
        <v/>
      </c>
      <c r="E74" s="6" t="str">
        <f>IF(Оборудование!F35="","",Оборудование!F35)</f>
        <v/>
      </c>
      <c r="F74" s="6" t="str">
        <f>IF(Оборудование!G35="","",Оборудование!G35)</f>
        <v/>
      </c>
      <c r="G74" s="6" t="str">
        <f>IF(Оборудование!H35="","",Оборудование!H35)</f>
        <v/>
      </c>
      <c r="H74" s="6" t="str">
        <f>IF(Оборудование!K35="","",Оборудование!K35)</f>
        <v/>
      </c>
      <c r="I74" s="6" t="str">
        <f>IF(Оборудование!L35="","",Оборудование!L35)</f>
        <v/>
      </c>
      <c r="J74" s="6" t="str">
        <f>IF(Оборудование!J35="","",Оборудование!J35)</f>
        <v/>
      </c>
      <c r="K74" s="6" t="str">
        <f>IF(Оборудование!I35="","",Оборудование!I35)</f>
        <v/>
      </c>
      <c r="M74" t="str">
        <f>IF(Оборудование!C35="","скрыть","показать")</f>
        <v>скрыть</v>
      </c>
    </row>
    <row r="75" spans="1:13" customFormat="1" x14ac:dyDescent="0.25">
      <c r="A75" s="6">
        <f>Оборудование!B36</f>
        <v>34</v>
      </c>
      <c r="B75" s="6">
        <f>Оборудование!C36</f>
        <v>0</v>
      </c>
      <c r="C75" s="6" t="str">
        <f>IF(Оборудование!D36="","",Оборудование!D36)</f>
        <v/>
      </c>
      <c r="D75" s="6" t="str">
        <f>IF(Оборудование!E36="","",Оборудование!E36)</f>
        <v/>
      </c>
      <c r="E75" s="6" t="str">
        <f>IF(Оборудование!F36="","",Оборудование!F36)</f>
        <v/>
      </c>
      <c r="F75" s="6" t="str">
        <f>IF(Оборудование!G36="","",Оборудование!G36)</f>
        <v/>
      </c>
      <c r="G75" s="6" t="str">
        <f>IF(Оборудование!H36="","",Оборудование!H36)</f>
        <v/>
      </c>
      <c r="H75" s="6" t="str">
        <f>IF(Оборудование!K36="","",Оборудование!K36)</f>
        <v/>
      </c>
      <c r="I75" s="6" t="str">
        <f>IF(Оборудование!L36="","",Оборудование!L36)</f>
        <v/>
      </c>
      <c r="J75" s="6" t="str">
        <f>IF(Оборудование!J36="","",Оборудование!J36)</f>
        <v/>
      </c>
      <c r="K75" s="6" t="str">
        <f>IF(Оборудование!I36="","",Оборудование!I36)</f>
        <v/>
      </c>
      <c r="M75" t="str">
        <f>IF(Оборудование!C36="","скрыть","показать")</f>
        <v>скрыть</v>
      </c>
    </row>
    <row r="76" spans="1:13" customFormat="1" x14ac:dyDescent="0.25">
      <c r="A76" s="6">
        <f>Оборудование!B37</f>
        <v>35</v>
      </c>
      <c r="B76" s="6">
        <f>Оборудование!C37</f>
        <v>0</v>
      </c>
      <c r="C76" s="6" t="str">
        <f>IF(Оборудование!D37="","",Оборудование!D37)</f>
        <v/>
      </c>
      <c r="D76" s="6" t="str">
        <f>IF(Оборудование!E37="","",Оборудование!E37)</f>
        <v/>
      </c>
      <c r="E76" s="6" t="str">
        <f>IF(Оборудование!F37="","",Оборудование!F37)</f>
        <v/>
      </c>
      <c r="F76" s="6" t="str">
        <f>IF(Оборудование!G37="","",Оборудование!G37)</f>
        <v/>
      </c>
      <c r="G76" s="6" t="str">
        <f>IF(Оборудование!H37="","",Оборудование!H37)</f>
        <v/>
      </c>
      <c r="H76" s="6" t="str">
        <f>IF(Оборудование!K37="","",Оборудование!K37)</f>
        <v/>
      </c>
      <c r="I76" s="6" t="str">
        <f>IF(Оборудование!L37="","",Оборудование!L37)</f>
        <v/>
      </c>
      <c r="J76" s="6" t="str">
        <f>IF(Оборудование!J37="","",Оборудование!J37)</f>
        <v/>
      </c>
      <c r="K76" s="6" t="str">
        <f>IF(Оборудование!I37="","",Оборудование!I37)</f>
        <v/>
      </c>
      <c r="M76" t="str">
        <f>IF(Оборудование!C37="","скрыть","показать")</f>
        <v>скрыть</v>
      </c>
    </row>
    <row r="77" spans="1:13" customFormat="1" x14ac:dyDescent="0.25">
      <c r="A77" s="6">
        <f>Оборудование!B38</f>
        <v>36</v>
      </c>
      <c r="B77" s="6">
        <f>Оборудование!C38</f>
        <v>0</v>
      </c>
      <c r="C77" s="6" t="str">
        <f>IF(Оборудование!D38="","",Оборудование!D38)</f>
        <v/>
      </c>
      <c r="D77" s="6" t="str">
        <f>IF(Оборудование!E38="","",Оборудование!E38)</f>
        <v/>
      </c>
      <c r="E77" s="6" t="str">
        <f>IF(Оборудование!F38="","",Оборудование!F38)</f>
        <v/>
      </c>
      <c r="F77" s="6" t="str">
        <f>IF(Оборудование!G38="","",Оборудование!G38)</f>
        <v/>
      </c>
      <c r="G77" s="6" t="str">
        <f>IF(Оборудование!H38="","",Оборудование!H38)</f>
        <v/>
      </c>
      <c r="H77" s="6" t="str">
        <f>IF(Оборудование!K38="","",Оборудование!K38)</f>
        <v/>
      </c>
      <c r="I77" s="6" t="str">
        <f>IF(Оборудование!L38="","",Оборудование!L38)</f>
        <v/>
      </c>
      <c r="J77" s="6" t="str">
        <f>IF(Оборудование!J38="","",Оборудование!J38)</f>
        <v/>
      </c>
      <c r="K77" s="6" t="str">
        <f>IF(Оборудование!I38="","",Оборудование!I38)</f>
        <v/>
      </c>
      <c r="M77" t="str">
        <f>IF(Оборудование!C38="","скрыть","показать")</f>
        <v>скрыть</v>
      </c>
    </row>
    <row r="78" spans="1:13" customFormat="1" x14ac:dyDescent="0.25">
      <c r="A78" s="6">
        <f>Оборудование!B39</f>
        <v>37</v>
      </c>
      <c r="B78" s="6">
        <f>Оборудование!C39</f>
        <v>0</v>
      </c>
      <c r="C78" s="6" t="str">
        <f>IF(Оборудование!D39="","",Оборудование!D39)</f>
        <v/>
      </c>
      <c r="D78" s="6" t="str">
        <f>IF(Оборудование!E39="","",Оборудование!E39)</f>
        <v/>
      </c>
      <c r="E78" s="6" t="str">
        <f>IF(Оборудование!F39="","",Оборудование!F39)</f>
        <v/>
      </c>
      <c r="F78" s="6" t="str">
        <f>IF(Оборудование!G39="","",Оборудование!G39)</f>
        <v/>
      </c>
      <c r="G78" s="6" t="str">
        <f>IF(Оборудование!H39="","",Оборудование!H39)</f>
        <v/>
      </c>
      <c r="H78" s="6" t="str">
        <f>IF(Оборудование!K39="","",Оборудование!K39)</f>
        <v/>
      </c>
      <c r="I78" s="6" t="str">
        <f>IF(Оборудование!L39="","",Оборудование!L39)</f>
        <v/>
      </c>
      <c r="J78" s="6" t="str">
        <f>IF(Оборудование!J39="","",Оборудование!J39)</f>
        <v/>
      </c>
      <c r="K78" s="6" t="str">
        <f>IF(Оборудование!I39="","",Оборудование!I39)</f>
        <v/>
      </c>
      <c r="M78" t="str">
        <f>IF(Оборудование!C39="","скрыть","показать")</f>
        <v>скрыть</v>
      </c>
    </row>
    <row r="79" spans="1:13" customFormat="1" x14ac:dyDescent="0.25">
      <c r="A79" s="6">
        <f>Оборудование!B40</f>
        <v>38</v>
      </c>
      <c r="B79" s="6">
        <f>Оборудование!C40</f>
        <v>0</v>
      </c>
      <c r="C79" s="6" t="str">
        <f>IF(Оборудование!D40="","",Оборудование!D40)</f>
        <v/>
      </c>
      <c r="D79" s="6" t="str">
        <f>IF(Оборудование!E40="","",Оборудование!E40)</f>
        <v/>
      </c>
      <c r="E79" s="6" t="str">
        <f>IF(Оборудование!F40="","",Оборудование!F40)</f>
        <v/>
      </c>
      <c r="F79" s="6" t="str">
        <f>IF(Оборудование!G40="","",Оборудование!G40)</f>
        <v/>
      </c>
      <c r="G79" s="6" t="str">
        <f>IF(Оборудование!H40="","",Оборудование!H40)</f>
        <v/>
      </c>
      <c r="H79" s="6" t="str">
        <f>IF(Оборудование!K40="","",Оборудование!K40)</f>
        <v/>
      </c>
      <c r="I79" s="6" t="str">
        <f>IF(Оборудование!L40="","",Оборудование!L40)</f>
        <v/>
      </c>
      <c r="J79" s="6" t="str">
        <f>IF(Оборудование!J40="","",Оборудование!J40)</f>
        <v/>
      </c>
      <c r="K79" s="6" t="str">
        <f>IF(Оборудование!I40="","",Оборудование!I40)</f>
        <v/>
      </c>
      <c r="M79" t="str">
        <f>IF(Оборудование!C40="","скрыть","показать")</f>
        <v>скрыть</v>
      </c>
    </row>
    <row r="80" spans="1:13" customFormat="1" x14ac:dyDescent="0.25">
      <c r="A80" s="6">
        <f>Оборудование!B41</f>
        <v>39</v>
      </c>
      <c r="B80" s="6">
        <f>Оборудование!C41</f>
        <v>0</v>
      </c>
      <c r="C80" s="6" t="str">
        <f>IF(Оборудование!D41="","",Оборудование!D41)</f>
        <v/>
      </c>
      <c r="D80" s="6" t="str">
        <f>IF(Оборудование!E41="","",Оборудование!E41)</f>
        <v/>
      </c>
      <c r="E80" s="6" t="str">
        <f>IF(Оборудование!F41="","",Оборудование!F41)</f>
        <v/>
      </c>
      <c r="F80" s="6" t="str">
        <f>IF(Оборудование!G41="","",Оборудование!G41)</f>
        <v/>
      </c>
      <c r="G80" s="6" t="str">
        <f>IF(Оборудование!H41="","",Оборудование!H41)</f>
        <v/>
      </c>
      <c r="H80" s="6" t="str">
        <f>IF(Оборудование!K41="","",Оборудование!K41)</f>
        <v/>
      </c>
      <c r="I80" s="6" t="str">
        <f>IF(Оборудование!L41="","",Оборудование!L41)</f>
        <v/>
      </c>
      <c r="J80" s="6" t="str">
        <f>IF(Оборудование!J41="","",Оборудование!J41)</f>
        <v/>
      </c>
      <c r="K80" s="6" t="str">
        <f>IF(Оборудование!I41="","",Оборудование!I41)</f>
        <v/>
      </c>
      <c r="M80" t="str">
        <f>IF(Оборудование!C41="","скрыть","показать")</f>
        <v>скрыть</v>
      </c>
    </row>
    <row r="81" spans="1:13" customFormat="1" x14ac:dyDescent="0.25">
      <c r="A81" s="6">
        <f>Оборудование!B42</f>
        <v>40</v>
      </c>
      <c r="B81" s="6">
        <f>Оборудование!C42</f>
        <v>0</v>
      </c>
      <c r="C81" s="6" t="str">
        <f>IF(Оборудование!D42="","",Оборудование!D42)</f>
        <v/>
      </c>
      <c r="D81" s="6" t="str">
        <f>IF(Оборудование!E42="","",Оборудование!E42)</f>
        <v/>
      </c>
      <c r="E81" s="6" t="str">
        <f>IF(Оборудование!F42="","",Оборудование!F42)</f>
        <v/>
      </c>
      <c r="F81" s="6" t="str">
        <f>IF(Оборудование!G42="","",Оборудование!G42)</f>
        <v/>
      </c>
      <c r="G81" s="6" t="str">
        <f>IF(Оборудование!H42="","",Оборудование!H42)</f>
        <v/>
      </c>
      <c r="H81" s="6" t="str">
        <f>IF(Оборудование!K42="","",Оборудование!K42)</f>
        <v/>
      </c>
      <c r="I81" s="6" t="str">
        <f>IF(Оборудование!L42="","",Оборудование!L42)</f>
        <v/>
      </c>
      <c r="J81" s="6" t="str">
        <f>IF(Оборудование!J42="","",Оборудование!J42)</f>
        <v/>
      </c>
      <c r="K81" s="6" t="str">
        <f>IF(Оборудование!I42="","",Оборудование!I42)</f>
        <v/>
      </c>
      <c r="M81" t="str">
        <f>IF(Оборудование!C42="","скрыть","показать")</f>
        <v>скрыть</v>
      </c>
    </row>
    <row r="82" spans="1:13" customFormat="1" ht="30" customHeight="1" x14ac:dyDescent="0.3">
      <c r="A82" s="85" t="s">
        <v>678</v>
      </c>
      <c r="B82" s="85"/>
      <c r="C82" s="85"/>
      <c r="D82" s="85"/>
      <c r="E82" s="85"/>
      <c r="F82" s="85"/>
      <c r="G82" s="85"/>
      <c r="H82" s="85"/>
      <c r="I82" s="85"/>
      <c r="J82" s="85"/>
      <c r="K82" s="85"/>
      <c r="M82" t="str">
        <f>IF('Прекращение допуска'!C3="","скрыть","показать")</f>
        <v>скрыть</v>
      </c>
    </row>
    <row r="83" spans="1:13" customFormat="1" ht="18.75" x14ac:dyDescent="0.3">
      <c r="A83" s="85" t="str">
        <f>'Прекращение допуска'!C3&amp;" "&amp;'Прекращение допуска'!D3&amp;" "&amp;'Прекращение допуска'!E3&amp;" "&amp;TEXT('Прекращение допуска'!F3,"ДД.ММ.ГГГГ")&amp;"г.р. "</f>
        <v xml:space="preserve">   00.01.1900г.р. </v>
      </c>
      <c r="B83" s="85"/>
      <c r="C83" s="85"/>
      <c r="D83" s="85"/>
      <c r="E83" s="85"/>
      <c r="F83" s="85"/>
      <c r="G83" s="85"/>
      <c r="H83" s="85"/>
      <c r="I83" s="85"/>
      <c r="J83" s="85"/>
      <c r="K83" s="85"/>
      <c r="M83" t="str">
        <f>IF('Прекращение допуска'!C3="","скрыть","показать")</f>
        <v>скрыть</v>
      </c>
    </row>
    <row r="84" spans="1:13" customFormat="1" ht="18.75" x14ac:dyDescent="0.3">
      <c r="A84" s="85" t="str">
        <f>'Прекращение допуска'!C4&amp;" "&amp;'Прекращение допуска'!D4&amp;" "&amp;'Прекращение допуска'!E4&amp;" "&amp;TEXT('Прекращение допуска'!F4,"ДД.ММ.ГГГГ")&amp;"г.р. "</f>
        <v xml:space="preserve">   00.01.1900г.р. </v>
      </c>
      <c r="B84" s="85"/>
      <c r="C84" s="85"/>
      <c r="D84" s="85"/>
      <c r="E84" s="85"/>
      <c r="F84" s="85"/>
      <c r="G84" s="85"/>
      <c r="H84" s="85"/>
      <c r="I84" s="85"/>
      <c r="J84" s="85"/>
      <c r="K84" s="85"/>
      <c r="M84" t="str">
        <f>IF('Прекращение допуска'!C4="","скрыть","показать")</f>
        <v>скрыть</v>
      </c>
    </row>
    <row r="85" spans="1:13" customFormat="1" ht="18.75" x14ac:dyDescent="0.3">
      <c r="A85" s="85" t="str">
        <f>'Прекращение допуска'!C5&amp;" "&amp;'Прекращение допуска'!D5&amp;" "&amp;'Прекращение допуска'!E5&amp;" "&amp;TEXT('Прекращение допуска'!F5,"ДД.ММ.ГГГГ")&amp;"г.р. "</f>
        <v xml:space="preserve">   00.01.1900г.р. </v>
      </c>
      <c r="B85" s="85"/>
      <c r="C85" s="85"/>
      <c r="D85" s="85"/>
      <c r="E85" s="85"/>
      <c r="F85" s="85"/>
      <c r="G85" s="85"/>
      <c r="H85" s="85"/>
      <c r="I85" s="85"/>
      <c r="J85" s="85"/>
      <c r="K85" s="85"/>
      <c r="M85" t="str">
        <f>IF('Прекращение допуска'!C5="","скрыть","показать")</f>
        <v>скрыть</v>
      </c>
    </row>
    <row r="86" spans="1:13" customFormat="1" ht="18.75" x14ac:dyDescent="0.3">
      <c r="A86" s="85" t="str">
        <f>'Прекращение допуска'!C6&amp;" "&amp;'Прекращение допуска'!D6&amp;" "&amp;'Прекращение допуска'!E6&amp;" "&amp;TEXT('Прекращение допуска'!F6,"ДД.ММ.ГГГГ")&amp;"г.р. "</f>
        <v xml:space="preserve">   00.01.1900г.р. </v>
      </c>
      <c r="B86" s="85"/>
      <c r="C86" s="85"/>
      <c r="D86" s="85"/>
      <c r="E86" s="85"/>
      <c r="F86" s="85"/>
      <c r="G86" s="85"/>
      <c r="H86" s="85"/>
      <c r="I86" s="85"/>
      <c r="J86" s="85"/>
      <c r="K86" s="85"/>
      <c r="M86" t="str">
        <f>IF('Прекращение допуска'!C6="","скрыть","показать")</f>
        <v>скрыть</v>
      </c>
    </row>
    <row r="87" spans="1:13" customFormat="1" ht="18.75" x14ac:dyDescent="0.3">
      <c r="A87" s="85" t="str">
        <f>'Прекращение допуска'!C7&amp;" "&amp;'Прекращение допуска'!D7&amp;" "&amp;'Прекращение допуска'!E7&amp;" "&amp;TEXT('Прекращение допуска'!F7,"ДД.ММ.ГГГГ")&amp;"г.р. "</f>
        <v xml:space="preserve">   00.01.1900г.р. </v>
      </c>
      <c r="B87" s="85"/>
      <c r="C87" s="85"/>
      <c r="D87" s="85"/>
      <c r="E87" s="85"/>
      <c r="F87" s="85"/>
      <c r="G87" s="85"/>
      <c r="H87" s="85"/>
      <c r="I87" s="85"/>
      <c r="J87" s="85"/>
      <c r="K87" s="85"/>
      <c r="M87" t="str">
        <f>IF('Прекращение допуска'!C7="","скрыть","показать")</f>
        <v>скрыть</v>
      </c>
    </row>
    <row r="88" spans="1:13" customFormat="1" ht="18.75" x14ac:dyDescent="0.3">
      <c r="A88" s="85" t="str">
        <f>'Прекращение допуска'!C8&amp;" "&amp;'Прекращение допуска'!D8&amp;" "&amp;'Прекращение допуска'!E8&amp;" "&amp;TEXT('Прекращение допуска'!F8,"ДД.ММ.ГГГГ")&amp;"г.р. "</f>
        <v xml:space="preserve">   00.01.1900г.р. </v>
      </c>
      <c r="B88" s="85"/>
      <c r="C88" s="85"/>
      <c r="D88" s="85"/>
      <c r="E88" s="85"/>
      <c r="F88" s="85"/>
      <c r="G88" s="85"/>
      <c r="H88" s="85"/>
      <c r="I88" s="85"/>
      <c r="J88" s="85"/>
      <c r="K88" s="85"/>
      <c r="M88" t="str">
        <f>IF('Прекращение допуска'!C8="","скрыть","показать")</f>
        <v>скрыть</v>
      </c>
    </row>
    <row r="89" spans="1:13" customFormat="1" ht="18.75" x14ac:dyDescent="0.3">
      <c r="A89" s="85" t="str">
        <f>'Прекращение допуска'!C9&amp;" "&amp;'Прекращение допуска'!D9&amp;" "&amp;'Прекращение допуска'!E9&amp;" "&amp;TEXT('Прекращение допуска'!F9,"ДД.ММ.ГГГГ")&amp;"г.р. "</f>
        <v xml:space="preserve">   00.01.1900г.р. </v>
      </c>
      <c r="B89" s="85"/>
      <c r="C89" s="85"/>
      <c r="D89" s="85"/>
      <c r="E89" s="85"/>
      <c r="F89" s="85"/>
      <c r="G89" s="85"/>
      <c r="H89" s="85"/>
      <c r="I89" s="85"/>
      <c r="J89" s="85"/>
      <c r="K89" s="85"/>
      <c r="M89" t="str">
        <f>IF('Прекращение допуска'!C9="","скрыть","показать")</f>
        <v>скрыть</v>
      </c>
    </row>
    <row r="90" spans="1:13" customFormat="1" ht="18.75" x14ac:dyDescent="0.3">
      <c r="A90" s="85" t="str">
        <f>'Прекращение допуска'!C10&amp;" "&amp;'Прекращение допуска'!D10&amp;" "&amp;'Прекращение допуска'!E10&amp;" "&amp;TEXT('Прекращение допуска'!F10,"ДД.ММ.ГГГГ")&amp;"г.р. "</f>
        <v xml:space="preserve">   00.01.1900г.р. </v>
      </c>
      <c r="B90" s="85"/>
      <c r="C90" s="85"/>
      <c r="D90" s="85"/>
      <c r="E90" s="85"/>
      <c r="F90" s="85"/>
      <c r="G90" s="85"/>
      <c r="H90" s="85"/>
      <c r="I90" s="85"/>
      <c r="J90" s="85"/>
      <c r="K90" s="85"/>
      <c r="M90" t="str">
        <f>IF('Прекращение допуска'!C10="","скрыть","показать")</f>
        <v>скрыть</v>
      </c>
    </row>
    <row r="91" spans="1:13" customFormat="1" ht="18.75" x14ac:dyDescent="0.3">
      <c r="A91" s="85" t="str">
        <f>'Прекращение допуска'!C11&amp;" "&amp;'Прекращение допуска'!D11&amp;" "&amp;'Прекращение допуска'!E11&amp;" "&amp;TEXT('Прекращение допуска'!F11,"ДД.ММ.ГГГГ")&amp;"г.р. "</f>
        <v xml:space="preserve">   00.01.1900г.р. </v>
      </c>
      <c r="B91" s="85"/>
      <c r="C91" s="85"/>
      <c r="D91" s="85"/>
      <c r="E91" s="85"/>
      <c r="F91" s="85"/>
      <c r="G91" s="85"/>
      <c r="H91" s="85"/>
      <c r="I91" s="85"/>
      <c r="J91" s="85"/>
      <c r="K91" s="85"/>
      <c r="M91" t="str">
        <f>IF('Прекращение допуска'!C11="","скрыть","показать")</f>
        <v>скрыть</v>
      </c>
    </row>
    <row r="92" spans="1:13" customFormat="1" ht="18.75" x14ac:dyDescent="0.3">
      <c r="A92" s="85" t="str">
        <f>'Прекращение допуска'!C12&amp;" "&amp;'Прекращение допуска'!D12&amp;" "&amp;'Прекращение допуска'!E12&amp;" "&amp;TEXT('Прекращение допуска'!F12,"ДД.ММ.ГГГГ")&amp;"г.р. "</f>
        <v xml:space="preserve">   00.01.1900г.р. </v>
      </c>
      <c r="B92" s="85"/>
      <c r="C92" s="85"/>
      <c r="D92" s="85"/>
      <c r="E92" s="85"/>
      <c r="F92" s="85"/>
      <c r="G92" s="85"/>
      <c r="H92" s="85"/>
      <c r="I92" s="85"/>
      <c r="J92" s="85"/>
      <c r="K92" s="85"/>
      <c r="M92" t="str">
        <f>IF('Прекращение допуска'!C12="","скрыть","показать")</f>
        <v>скрыть</v>
      </c>
    </row>
    <row r="93" spans="1:13" customFormat="1" ht="18.75" x14ac:dyDescent="0.3">
      <c r="A93" s="85" t="str">
        <f>'Прекращение допуска'!C13&amp;" "&amp;'Прекращение допуска'!D13&amp;" "&amp;'Прекращение допуска'!E13&amp;" "&amp;TEXT('Прекращение допуска'!F13,"ДД.ММ.ГГГГ")&amp;"г.р. "</f>
        <v xml:space="preserve">   00.01.1900г.р. </v>
      </c>
      <c r="B93" s="85"/>
      <c r="C93" s="85"/>
      <c r="D93" s="85"/>
      <c r="E93" s="85"/>
      <c r="F93" s="85"/>
      <c r="G93" s="85"/>
      <c r="H93" s="85"/>
      <c r="I93" s="85"/>
      <c r="J93" s="85"/>
      <c r="K93" s="85"/>
      <c r="M93" t="str">
        <f>IF('Прекращение допуска'!C13="","скрыть","показать")</f>
        <v>скрыть</v>
      </c>
    </row>
    <row r="94" spans="1:13" customFormat="1" ht="18.75" x14ac:dyDescent="0.3">
      <c r="A94" s="85" t="str">
        <f>'Прекращение допуска'!C14&amp;" "&amp;'Прекращение допуска'!D14&amp;" "&amp;'Прекращение допуска'!E14&amp;" "&amp;TEXT('Прекращение допуска'!F14,"ДД.ММ.ГГГГ")&amp;"г.р. "</f>
        <v xml:space="preserve">   00.01.1900г.р. </v>
      </c>
      <c r="B94" s="85"/>
      <c r="C94" s="85"/>
      <c r="D94" s="85"/>
      <c r="E94" s="85"/>
      <c r="F94" s="85"/>
      <c r="G94" s="85"/>
      <c r="H94" s="85"/>
      <c r="I94" s="85"/>
      <c r="J94" s="85"/>
      <c r="K94" s="85"/>
      <c r="M94" t="str">
        <f>IF('Прекращение допуска'!C14="","скрыть","показать")</f>
        <v>скрыть</v>
      </c>
    </row>
    <row r="95" spans="1:13" customFormat="1" ht="18.75" x14ac:dyDescent="0.3">
      <c r="A95" s="85" t="str">
        <f>'Прекращение допуска'!C15&amp;" "&amp;'Прекращение допуска'!D15&amp;" "&amp;'Прекращение допуска'!E15&amp;" "&amp;TEXT('Прекращение допуска'!F15,"ДД.ММ.ГГГГ")&amp;"г.р. "</f>
        <v xml:space="preserve">   00.01.1900г.р. </v>
      </c>
      <c r="B95" s="85"/>
      <c r="C95" s="85"/>
      <c r="D95" s="85"/>
      <c r="E95" s="85"/>
      <c r="F95" s="85"/>
      <c r="G95" s="85"/>
      <c r="H95" s="85"/>
      <c r="I95" s="85"/>
      <c r="J95" s="85"/>
      <c r="K95" s="85"/>
      <c r="M95" t="str">
        <f>IF('Прекращение допуска'!C15="","скрыть","показать")</f>
        <v>скрыть</v>
      </c>
    </row>
    <row r="96" spans="1:13" customFormat="1" ht="18.75" x14ac:dyDescent="0.3">
      <c r="A96" s="85" t="str">
        <f>'Прекращение допуска'!C16&amp;" "&amp;'Прекращение допуска'!D16&amp;" "&amp;'Прекращение допуска'!E16&amp;" "&amp;TEXT('Прекращение допуска'!F16,"ДД.ММ.ГГГГ")&amp;"г.р. "</f>
        <v xml:space="preserve">   00.01.1900г.р. </v>
      </c>
      <c r="B96" s="85"/>
      <c r="C96" s="85"/>
      <c r="D96" s="85"/>
      <c r="E96" s="85"/>
      <c r="F96" s="85"/>
      <c r="G96" s="85"/>
      <c r="H96" s="85"/>
      <c r="I96" s="85"/>
      <c r="J96" s="85"/>
      <c r="K96" s="85"/>
      <c r="M96" t="str">
        <f>IF('Прекращение допуска'!C16="","скрыть","показать")</f>
        <v>скрыть</v>
      </c>
    </row>
    <row r="97" spans="1:19" customFormat="1" ht="18.75" x14ac:dyDescent="0.3">
      <c r="A97" s="85" t="str">
        <f>'Прекращение допуска'!C17&amp;" "&amp;'Прекращение допуска'!D17&amp;" "&amp;'Прекращение допуска'!E17&amp;" "&amp;TEXT('Прекращение допуска'!F17,"ДД.ММ.ГГГГ")&amp;"г.р. "</f>
        <v xml:space="preserve">   00.01.1900г.р. </v>
      </c>
      <c r="B97" s="85"/>
      <c r="C97" s="85"/>
      <c r="D97" s="85"/>
      <c r="E97" s="85"/>
      <c r="F97" s="85"/>
      <c r="G97" s="85"/>
      <c r="H97" s="85"/>
      <c r="I97" s="85"/>
      <c r="J97" s="85"/>
      <c r="K97" s="85"/>
      <c r="M97" t="str">
        <f>IF('Прекращение допуска'!C17="","скрыть","показать")</f>
        <v>скрыть</v>
      </c>
    </row>
    <row r="98" spans="1:19" customFormat="1" ht="18.75" x14ac:dyDescent="0.3">
      <c r="A98" s="85" t="str">
        <f>'Прекращение допуска'!C18&amp;" "&amp;'Прекращение допуска'!D18&amp;" "&amp;'Прекращение допуска'!E18&amp;" "&amp;TEXT('Прекращение допуска'!F18,"ДД.ММ.ГГГГ")&amp;"г.р. "</f>
        <v xml:space="preserve">   00.01.1900г.р. </v>
      </c>
      <c r="B98" s="85"/>
      <c r="C98" s="85"/>
      <c r="D98" s="85"/>
      <c r="E98" s="85"/>
      <c r="F98" s="85"/>
      <c r="G98" s="85"/>
      <c r="H98" s="85"/>
      <c r="I98" s="85"/>
      <c r="J98" s="85"/>
      <c r="K98" s="85"/>
      <c r="M98" t="str">
        <f>IF('Прекращение допуска'!C18="","скрыть","показать")</f>
        <v>скрыть</v>
      </c>
    </row>
    <row r="99" spans="1:19" customFormat="1" ht="18.75" x14ac:dyDescent="0.3">
      <c r="A99" s="85" t="str">
        <f>'Прекращение допуска'!C19&amp;" "&amp;'Прекращение допуска'!D19&amp;" "&amp;'Прекращение допуска'!E19&amp;" "&amp;TEXT('Прекращение допуска'!F19,"ДД.ММ.ГГГГ")&amp;"г.р. "</f>
        <v xml:space="preserve">   00.01.1900г.р. </v>
      </c>
      <c r="B99" s="85"/>
      <c r="C99" s="85"/>
      <c r="D99" s="85"/>
      <c r="E99" s="85"/>
      <c r="F99" s="85"/>
      <c r="G99" s="85"/>
      <c r="H99" s="85"/>
      <c r="I99" s="85"/>
      <c r="J99" s="85"/>
      <c r="K99" s="85"/>
      <c r="M99" t="str">
        <f>IF('Прекращение допуска'!C19="","скрыть","показать")</f>
        <v>скрыть</v>
      </c>
    </row>
    <row r="100" spans="1:19" customFormat="1" ht="18.75" x14ac:dyDescent="0.3">
      <c r="A100" s="85" t="str">
        <f>'Прекращение допуска'!C20&amp;" "&amp;'Прекращение допуска'!D20&amp;" "&amp;'Прекращение допуска'!E20&amp;" "&amp;TEXT('Прекращение допуска'!F20,"ДД.ММ.ГГГГ")&amp;"г.р. "</f>
        <v xml:space="preserve">   00.01.1900г.р. </v>
      </c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M100" t="str">
        <f>IF('Прекращение допуска'!C20="","скрыть","показать")</f>
        <v>скрыть</v>
      </c>
    </row>
    <row r="101" spans="1:19" customFormat="1" ht="18.75" x14ac:dyDescent="0.3">
      <c r="A101" s="85" t="str">
        <f>'Прекращение допуска'!C21&amp;" "&amp;'Прекращение допуска'!D21&amp;" "&amp;'Прекращение допуска'!E21&amp;" "&amp;TEXT('Прекращение допуска'!F21,"ДД.ММ.ГГГГ")&amp;"г.р. "</f>
        <v xml:space="preserve">   00.01.1900г.р. </v>
      </c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M101" t="str">
        <f>IF('Прекращение допуска'!C21="","скрыть","показать")</f>
        <v>скрыть</v>
      </c>
    </row>
    <row r="102" spans="1:19" customFormat="1" ht="18.75" x14ac:dyDescent="0.3">
      <c r="A102" s="85" t="str">
        <f>'Прекращение допуска'!C22&amp;" "&amp;'Прекращение допуска'!D22&amp;" "&amp;'Прекращение допуска'!E22&amp;" "&amp;TEXT('Прекращение допуска'!F22,"ДД.ММ.ГГГГ")&amp;"г.р. "</f>
        <v xml:space="preserve">   00.01.1900г.р. </v>
      </c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M102" t="str">
        <f>IF('Прекращение допуска'!C22="","скрыть","показать")</f>
        <v>скрыть</v>
      </c>
    </row>
    <row r="103" spans="1:19" ht="18.75" x14ac:dyDescent="0.3">
      <c r="A103" s="85"/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P103" s="1"/>
      <c r="Q103" s="1"/>
      <c r="R103" s="1"/>
      <c r="S103" s="1"/>
    </row>
    <row r="104" spans="1:19" ht="18.75" x14ac:dyDescent="0.3">
      <c r="A104" s="85"/>
      <c r="B104" s="85" t="str">
        <f>'Данные заявки'!C11&amp;" "&amp;'Данные заявки'!C2</f>
        <v>Генеральный директор ОАО 'АБВГД'</v>
      </c>
      <c r="C104" s="85"/>
      <c r="D104" s="85"/>
      <c r="E104" s="85"/>
      <c r="F104" s="85"/>
      <c r="G104" s="85"/>
      <c r="H104" s="85"/>
      <c r="I104" s="85"/>
      <c r="J104" s="85"/>
      <c r="K104" s="85"/>
      <c r="P104" s="1"/>
      <c r="Q104" s="1"/>
      <c r="R104" s="1"/>
      <c r="S104" s="1"/>
    </row>
    <row r="105" spans="1:19" ht="18.75" x14ac:dyDescent="0.3">
      <c r="A105" s="85"/>
      <c r="B105" s="85"/>
      <c r="C105" s="85" t="str">
        <f>'Данные заявки'!D11&amp;" _______________________________"</f>
        <v>Иванов П.П. _______________________________</v>
      </c>
      <c r="D105" s="85"/>
      <c r="E105" s="85"/>
      <c r="F105" s="85"/>
      <c r="G105" s="85"/>
      <c r="H105" s="85"/>
      <c r="I105" s="85"/>
      <c r="J105" s="85"/>
      <c r="K105" s="85"/>
      <c r="P105" s="1"/>
      <c r="Q105" s="1"/>
      <c r="R105" s="1"/>
      <c r="S105" s="1"/>
    </row>
    <row r="106" spans="1:19" ht="18.75" x14ac:dyDescent="0.3">
      <c r="A106" s="85"/>
      <c r="B106" s="85" t="s">
        <v>322</v>
      </c>
      <c r="C106" s="85"/>
      <c r="D106" s="85"/>
      <c r="E106" s="85"/>
      <c r="F106" s="85"/>
      <c r="G106" s="85"/>
      <c r="H106" s="85"/>
      <c r="I106" s="85"/>
      <c r="J106" s="85"/>
      <c r="K106" s="85"/>
      <c r="P106" s="1"/>
      <c r="Q106" s="1"/>
      <c r="R106" s="1"/>
      <c r="S106" s="1"/>
    </row>
    <row r="107" spans="1:19" ht="18.75" x14ac:dyDescent="0.3">
      <c r="A107" s="85"/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P107" s="1"/>
      <c r="Q107" s="1"/>
      <c r="R107" s="1"/>
      <c r="S107" s="1"/>
    </row>
    <row r="108" spans="1:19" ht="18.75" x14ac:dyDescent="0.3">
      <c r="A108" s="85"/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P108" s="1"/>
      <c r="Q108" s="1"/>
      <c r="R108" s="1"/>
      <c r="S108" s="1"/>
    </row>
    <row r="109" spans="1:19" ht="18.75" x14ac:dyDescent="0.3">
      <c r="A109" s="85"/>
      <c r="B109" s="85"/>
      <c r="C109" s="85"/>
      <c r="D109" s="85"/>
      <c r="E109" s="85"/>
      <c r="F109" s="85"/>
      <c r="G109" s="85"/>
      <c r="H109" s="85"/>
      <c r="I109" s="85"/>
      <c r="J109" s="85"/>
      <c r="K109" s="85"/>
      <c r="P109" s="1"/>
      <c r="Q109" s="1"/>
      <c r="R109" s="1"/>
      <c r="S109" s="1"/>
    </row>
    <row r="110" spans="1:19" ht="18.75" x14ac:dyDescent="0.3">
      <c r="A110" s="85"/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P110" s="1"/>
      <c r="Q110" s="1"/>
      <c r="R110" s="1"/>
      <c r="S110" s="1"/>
    </row>
    <row r="111" spans="1:19" ht="18.75" x14ac:dyDescent="0.3">
      <c r="A111" s="85"/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P111" s="1"/>
      <c r="Q111" s="1"/>
      <c r="R111" s="1"/>
      <c r="S111" s="1"/>
    </row>
    <row r="112" spans="1:19" x14ac:dyDescent="0.25">
      <c r="P112" s="1"/>
      <c r="Q112" s="1"/>
      <c r="R112" s="1"/>
      <c r="S112" s="1"/>
    </row>
    <row r="113" spans="5:19" x14ac:dyDescent="0.25">
      <c r="P113" s="1"/>
      <c r="Q113" s="1"/>
      <c r="R113" s="1"/>
      <c r="S113" s="1"/>
    </row>
    <row r="114" spans="5:19" x14ac:dyDescent="0.25">
      <c r="P114" s="1"/>
      <c r="Q114" s="1"/>
      <c r="R114" s="1"/>
      <c r="S114" s="1"/>
    </row>
    <row r="115" spans="5:19" x14ac:dyDescent="0.25">
      <c r="P115" s="1"/>
      <c r="Q115" s="1"/>
      <c r="R115" s="1"/>
      <c r="S115" s="1"/>
    </row>
    <row r="116" spans="5:19" x14ac:dyDescent="0.25">
      <c r="P116" s="1"/>
      <c r="Q116" s="1"/>
      <c r="R116" s="1"/>
      <c r="S116" s="1"/>
    </row>
    <row r="117" spans="5:19" x14ac:dyDescent="0.25">
      <c r="P117" s="1"/>
      <c r="Q117" s="1"/>
      <c r="R117" s="1"/>
      <c r="S117" s="1"/>
    </row>
    <row r="118" spans="5:19" x14ac:dyDescent="0.25">
      <c r="P118" s="1"/>
      <c r="Q118" s="1"/>
      <c r="R118" s="1"/>
      <c r="S118" s="1"/>
    </row>
    <row r="123" spans="5:19" x14ac:dyDescent="0.25">
      <c r="E123" s="1"/>
      <c r="F123" s="1"/>
      <c r="G123" s="1"/>
      <c r="H123" s="1"/>
      <c r="I123" s="1"/>
      <c r="J123" s="1"/>
    </row>
    <row r="124" spans="5:19" x14ac:dyDescent="0.25">
      <c r="E124" s="1"/>
      <c r="F124" s="1"/>
      <c r="G124" s="1"/>
      <c r="H124" s="1"/>
      <c r="I124" s="1"/>
      <c r="J124" s="1"/>
    </row>
  </sheetData>
  <sheetProtection algorithmName="SHA-512" hashValue="YYUs8otzc7E5LtENffz5tHG1RKMmpGbH4xM/UOwEL/43ruWPi8afwizkNfwXaAgouG58O9C0rD4VDLw2va9AxQ==" saltValue="a9dZX2WRb6uVhhVGBiO7qQ==" spinCount="100000" sheet="1" objects="1" scenarios="1" formatColumns="0" formatRows="0" autoFilter="0"/>
  <autoFilter ref="A5:M102" xr:uid="{00000000-0009-0000-0000-000006000000}">
    <filterColumn colId="9" showButton="0"/>
    <filterColumn colId="10" showButton="0"/>
  </autoFilter>
  <mergeCells count="47">
    <mergeCell ref="A34:L34"/>
    <mergeCell ref="A35:L35"/>
    <mergeCell ref="A36:L36"/>
    <mergeCell ref="A37:L37"/>
    <mergeCell ref="A38:L38"/>
    <mergeCell ref="AK6:AV6"/>
    <mergeCell ref="U6:AF6"/>
    <mergeCell ref="A30:L30"/>
    <mergeCell ref="A31:L31"/>
    <mergeCell ref="A32:L32"/>
    <mergeCell ref="A18:L18"/>
    <mergeCell ref="A19:L19"/>
    <mergeCell ref="A20:L20"/>
    <mergeCell ref="A21:L21"/>
    <mergeCell ref="A22:L22"/>
    <mergeCell ref="A33:L33"/>
    <mergeCell ref="A24:L24"/>
    <mergeCell ref="A25:L25"/>
    <mergeCell ref="A26:L26"/>
    <mergeCell ref="A27:L27"/>
    <mergeCell ref="A28:L28"/>
    <mergeCell ref="A29:L29"/>
    <mergeCell ref="K40:K41"/>
    <mergeCell ref="H40:I40"/>
    <mergeCell ref="A11:L11"/>
    <mergeCell ref="F2:L2"/>
    <mergeCell ref="A6:L6"/>
    <mergeCell ref="A8:L8"/>
    <mergeCell ref="A9:L9"/>
    <mergeCell ref="A10:L10"/>
    <mergeCell ref="A5:L5"/>
    <mergeCell ref="A23:L23"/>
    <mergeCell ref="A12:L12"/>
    <mergeCell ref="A13:L13"/>
    <mergeCell ref="A14:L14"/>
    <mergeCell ref="A15:L15"/>
    <mergeCell ref="A16:L16"/>
    <mergeCell ref="A17:L17"/>
    <mergeCell ref="J40:J41"/>
    <mergeCell ref="A39:I39"/>
    <mergeCell ref="A40:A41"/>
    <mergeCell ref="B40:B41"/>
    <mergeCell ref="C40:C41"/>
    <mergeCell ref="D40:D41"/>
    <mergeCell ref="E40:E41"/>
    <mergeCell ref="F40:F41"/>
    <mergeCell ref="G40:G41"/>
  </mergeCells>
  <pageMargins left="0.25" right="0.25" top="0.75" bottom="0.75" header="0.3" footer="0.3"/>
  <pageSetup paperSize="9" scale="6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7"/>
  <dimension ref="A1:X253"/>
  <sheetViews>
    <sheetView topLeftCell="B1" workbookViewId="0">
      <selection activeCell="V29" sqref="V29"/>
    </sheetView>
  </sheetViews>
  <sheetFormatPr defaultRowHeight="15" x14ac:dyDescent="0.25"/>
  <cols>
    <col min="1" max="1" width="35.5703125" style="24" customWidth="1"/>
    <col min="2" max="2" width="3" style="24" customWidth="1"/>
    <col min="3" max="3" width="3.28515625" style="24" customWidth="1"/>
    <col min="4" max="4" width="4.5703125" style="24" customWidth="1"/>
    <col min="5" max="5" width="9.140625" style="24"/>
    <col min="6" max="6" width="6.85546875" style="24" customWidth="1"/>
    <col min="7" max="7" width="41.7109375" style="24" customWidth="1"/>
    <col min="8" max="8" width="4.5703125" style="24" customWidth="1"/>
    <col min="9" max="9" width="5.7109375" style="24" customWidth="1"/>
    <col min="10" max="10" width="9.7109375" style="24" customWidth="1"/>
    <col min="11" max="11" width="9.140625" style="24"/>
    <col min="12" max="12" width="46.28515625" style="24" customWidth="1"/>
    <col min="13" max="13" width="3.42578125" style="24" customWidth="1"/>
    <col min="14" max="14" width="23.140625" style="81" customWidth="1"/>
    <col min="15" max="15" width="9.140625" style="24"/>
    <col min="16" max="16" width="9.42578125" style="24" customWidth="1"/>
    <col min="17" max="21" width="9.140625" style="24"/>
    <col min="22" max="22" width="9.140625" style="80"/>
    <col min="23" max="16384" width="9.140625" style="24"/>
  </cols>
  <sheetData>
    <row r="1" spans="1:24" x14ac:dyDescent="0.25">
      <c r="A1" s="2" t="s">
        <v>396</v>
      </c>
      <c r="B1" s="35" t="str">
        <f>""</f>
        <v/>
      </c>
      <c r="E1" s="2" t="s">
        <v>386</v>
      </c>
      <c r="G1" s="24" t="s">
        <v>309</v>
      </c>
      <c r="L1" s="2" t="s">
        <v>391</v>
      </c>
      <c r="N1" s="81" t="s">
        <v>395</v>
      </c>
      <c r="P1" s="2" t="s">
        <v>398</v>
      </c>
      <c r="T1" s="24" t="s">
        <v>425</v>
      </c>
      <c r="V1" s="80" t="s">
        <v>426</v>
      </c>
    </row>
    <row r="2" spans="1:24" ht="15.75" customHeight="1" x14ac:dyDescent="0.25">
      <c r="A2" s="24" t="s">
        <v>315</v>
      </c>
      <c r="C2" s="74"/>
      <c r="E2" s="24" t="s">
        <v>377</v>
      </c>
      <c r="F2" s="24">
        <v>4</v>
      </c>
      <c r="G2" s="24" t="s">
        <v>56</v>
      </c>
      <c r="I2" s="24">
        <v>643</v>
      </c>
      <c r="J2" s="24" t="s">
        <v>240</v>
      </c>
      <c r="L2" s="24" t="s">
        <v>392</v>
      </c>
      <c r="N2" s="81" t="s">
        <v>420</v>
      </c>
      <c r="P2" s="24" t="s">
        <v>399</v>
      </c>
      <c r="T2" s="80" t="s">
        <v>481</v>
      </c>
      <c r="V2" s="80" t="s">
        <v>481</v>
      </c>
      <c r="X2" s="24" t="s">
        <v>674</v>
      </c>
    </row>
    <row r="3" spans="1:24" x14ac:dyDescent="0.25">
      <c r="A3" s="24" t="s">
        <v>419</v>
      </c>
      <c r="E3" s="24" t="s">
        <v>378</v>
      </c>
      <c r="F3" s="24">
        <v>8</v>
      </c>
      <c r="G3" s="24" t="s">
        <v>57</v>
      </c>
      <c r="L3" s="24" t="s">
        <v>393</v>
      </c>
      <c r="N3" s="82" t="s">
        <v>431</v>
      </c>
      <c r="P3" s="24" t="s">
        <v>400</v>
      </c>
      <c r="T3" s="80" t="s">
        <v>482</v>
      </c>
      <c r="V3" s="80" t="s">
        <v>482</v>
      </c>
    </row>
    <row r="4" spans="1:24" x14ac:dyDescent="0.25">
      <c r="A4" s="24" t="s">
        <v>19</v>
      </c>
      <c r="E4" s="24" t="s">
        <v>379</v>
      </c>
      <c r="F4" s="24">
        <v>10</v>
      </c>
      <c r="G4" s="24" t="s">
        <v>58</v>
      </c>
      <c r="N4" s="82" t="s">
        <v>432</v>
      </c>
      <c r="P4" s="24" t="s">
        <v>682</v>
      </c>
      <c r="T4" s="80" t="s">
        <v>483</v>
      </c>
      <c r="V4" s="80" t="s">
        <v>483</v>
      </c>
    </row>
    <row r="5" spans="1:24" x14ac:dyDescent="0.25">
      <c r="A5" s="24" t="s">
        <v>362</v>
      </c>
      <c r="E5" s="24" t="s">
        <v>380</v>
      </c>
      <c r="F5" s="24">
        <v>12</v>
      </c>
      <c r="G5" s="24" t="s">
        <v>59</v>
      </c>
      <c r="N5" s="82" t="s">
        <v>433</v>
      </c>
      <c r="T5" s="80" t="s">
        <v>484</v>
      </c>
      <c r="V5" s="80" t="s">
        <v>484</v>
      </c>
    </row>
    <row r="6" spans="1:24" x14ac:dyDescent="0.25">
      <c r="A6" s="24" t="s">
        <v>18</v>
      </c>
      <c r="E6" s="24" t="s">
        <v>381</v>
      </c>
      <c r="F6" s="24">
        <v>16</v>
      </c>
      <c r="G6" s="24" t="s">
        <v>60</v>
      </c>
      <c r="N6" s="82" t="s">
        <v>434</v>
      </c>
      <c r="T6" s="80" t="s">
        <v>485</v>
      </c>
      <c r="V6" s="80" t="s">
        <v>485</v>
      </c>
    </row>
    <row r="7" spans="1:24" x14ac:dyDescent="0.25">
      <c r="A7" s="24" t="s">
        <v>24</v>
      </c>
      <c r="E7" s="24" t="s">
        <v>382</v>
      </c>
      <c r="F7" s="24">
        <v>20</v>
      </c>
      <c r="G7" s="24" t="s">
        <v>61</v>
      </c>
      <c r="N7" s="81" t="s">
        <v>435</v>
      </c>
      <c r="T7" s="80" t="s">
        <v>486</v>
      </c>
      <c r="V7" s="80" t="s">
        <v>486</v>
      </c>
    </row>
    <row r="8" spans="1:24" x14ac:dyDescent="0.25">
      <c r="A8" s="24" t="s">
        <v>20</v>
      </c>
      <c r="E8" s="24" t="s">
        <v>383</v>
      </c>
      <c r="F8" s="24">
        <v>24</v>
      </c>
      <c r="G8" s="24" t="s">
        <v>62</v>
      </c>
      <c r="N8" s="81" t="s">
        <v>436</v>
      </c>
      <c r="T8" s="80" t="s">
        <v>487</v>
      </c>
      <c r="V8" s="80" t="s">
        <v>487</v>
      </c>
    </row>
    <row r="9" spans="1:24" x14ac:dyDescent="0.25">
      <c r="A9" s="24" t="s">
        <v>21</v>
      </c>
      <c r="E9" s="24" t="s">
        <v>384</v>
      </c>
      <c r="F9" s="24">
        <v>28</v>
      </c>
      <c r="G9" s="24" t="s">
        <v>63</v>
      </c>
      <c r="N9" s="81" t="s">
        <v>437</v>
      </c>
      <c r="T9" s="80" t="s">
        <v>488</v>
      </c>
      <c r="V9" s="80" t="s">
        <v>488</v>
      </c>
    </row>
    <row r="10" spans="1:24" x14ac:dyDescent="0.25">
      <c r="A10" s="24" t="s">
        <v>22</v>
      </c>
      <c r="E10" s="24" t="s">
        <v>385</v>
      </c>
      <c r="F10" s="24">
        <v>31</v>
      </c>
      <c r="G10" s="24" t="s">
        <v>64</v>
      </c>
      <c r="N10" s="81" t="s">
        <v>438</v>
      </c>
      <c r="T10" s="80" t="s">
        <v>489</v>
      </c>
      <c r="V10" s="80" t="s">
        <v>489</v>
      </c>
    </row>
    <row r="11" spans="1:24" x14ac:dyDescent="0.25">
      <c r="A11" s="24" t="s">
        <v>23</v>
      </c>
      <c r="E11" s="24" t="s">
        <v>417</v>
      </c>
      <c r="F11" s="24">
        <v>32</v>
      </c>
      <c r="G11" s="24" t="s">
        <v>65</v>
      </c>
      <c r="N11" s="81" t="s">
        <v>439</v>
      </c>
      <c r="T11" s="80" t="s">
        <v>490</v>
      </c>
      <c r="V11" s="80" t="s">
        <v>490</v>
      </c>
    </row>
    <row r="12" spans="1:24" x14ac:dyDescent="0.25">
      <c r="A12" s="24" t="s">
        <v>38</v>
      </c>
      <c r="F12" s="24">
        <v>36</v>
      </c>
      <c r="G12" s="24" t="s">
        <v>66</v>
      </c>
      <c r="N12" s="81" t="s">
        <v>440</v>
      </c>
      <c r="T12" s="80" t="s">
        <v>491</v>
      </c>
      <c r="V12" s="80" t="s">
        <v>491</v>
      </c>
    </row>
    <row r="13" spans="1:24" x14ac:dyDescent="0.25">
      <c r="A13" s="24" t="s">
        <v>37</v>
      </c>
      <c r="F13" s="24">
        <v>40</v>
      </c>
      <c r="G13" s="24" t="s">
        <v>67</v>
      </c>
      <c r="N13" s="81" t="s">
        <v>441</v>
      </c>
      <c r="T13" s="80" t="s">
        <v>492</v>
      </c>
      <c r="V13" s="80" t="s">
        <v>492</v>
      </c>
    </row>
    <row r="14" spans="1:24" x14ac:dyDescent="0.25">
      <c r="A14" s="24" t="s">
        <v>402</v>
      </c>
      <c r="F14" s="24">
        <v>44</v>
      </c>
      <c r="G14" s="24" t="s">
        <v>68</v>
      </c>
      <c r="N14" s="81" t="s">
        <v>442</v>
      </c>
      <c r="T14" s="80" t="s">
        <v>493</v>
      </c>
      <c r="V14" s="80" t="s">
        <v>493</v>
      </c>
    </row>
    <row r="15" spans="1:24" x14ac:dyDescent="0.25">
      <c r="A15" s="24" t="s">
        <v>403</v>
      </c>
      <c r="F15" s="24">
        <v>48</v>
      </c>
      <c r="G15" s="24" t="s">
        <v>69</v>
      </c>
      <c r="N15" s="81" t="s">
        <v>443</v>
      </c>
      <c r="T15" s="80" t="s">
        <v>494</v>
      </c>
      <c r="V15" s="80" t="s">
        <v>494</v>
      </c>
    </row>
    <row r="16" spans="1:24" x14ac:dyDescent="0.25">
      <c r="A16" s="24" t="s">
        <v>404</v>
      </c>
      <c r="F16" s="24">
        <v>50</v>
      </c>
      <c r="G16" s="24" t="s">
        <v>70</v>
      </c>
      <c r="N16" s="81" t="s">
        <v>444</v>
      </c>
      <c r="T16" s="80" t="s">
        <v>495</v>
      </c>
      <c r="V16" s="80" t="s">
        <v>495</v>
      </c>
    </row>
    <row r="17" spans="1:22" x14ac:dyDescent="0.25">
      <c r="A17" s="24" t="s">
        <v>423</v>
      </c>
      <c r="F17" s="24">
        <v>51</v>
      </c>
      <c r="G17" s="24" t="s">
        <v>71</v>
      </c>
      <c r="N17" s="81" t="s">
        <v>445</v>
      </c>
      <c r="T17" s="80" t="s">
        <v>496</v>
      </c>
      <c r="V17" s="80" t="s">
        <v>496</v>
      </c>
    </row>
    <row r="18" spans="1:22" x14ac:dyDescent="0.25">
      <c r="A18" s="24" t="s">
        <v>25</v>
      </c>
      <c r="F18" s="24">
        <v>52</v>
      </c>
      <c r="G18" s="24" t="s">
        <v>72</v>
      </c>
      <c r="N18" s="81" t="s">
        <v>446</v>
      </c>
      <c r="T18" s="80" t="s">
        <v>497</v>
      </c>
      <c r="V18" s="80" t="s">
        <v>497</v>
      </c>
    </row>
    <row r="19" spans="1:22" x14ac:dyDescent="0.25">
      <c r="A19" s="24" t="s">
        <v>26</v>
      </c>
      <c r="F19" s="24">
        <v>56</v>
      </c>
      <c r="G19" s="24" t="s">
        <v>73</v>
      </c>
      <c r="N19" s="81" t="s">
        <v>447</v>
      </c>
      <c r="T19" s="80" t="s">
        <v>498</v>
      </c>
      <c r="V19" s="80" t="s">
        <v>498</v>
      </c>
    </row>
    <row r="20" spans="1:22" x14ac:dyDescent="0.25">
      <c r="A20" s="24" t="s">
        <v>27</v>
      </c>
      <c r="F20" s="24">
        <v>60</v>
      </c>
      <c r="G20" s="24" t="s">
        <v>74</v>
      </c>
      <c r="N20" s="81" t="s">
        <v>448</v>
      </c>
      <c r="T20" s="80" t="s">
        <v>499</v>
      </c>
      <c r="V20" s="80" t="s">
        <v>499</v>
      </c>
    </row>
    <row r="21" spans="1:22" x14ac:dyDescent="0.25">
      <c r="A21" s="24" t="s">
        <v>342</v>
      </c>
      <c r="F21" s="24">
        <v>64</v>
      </c>
      <c r="G21" s="24" t="s">
        <v>75</v>
      </c>
      <c r="N21" s="81" t="s">
        <v>449</v>
      </c>
      <c r="T21" s="80" t="s">
        <v>500</v>
      </c>
      <c r="V21" s="80" t="s">
        <v>500</v>
      </c>
    </row>
    <row r="22" spans="1:22" x14ac:dyDescent="0.25">
      <c r="A22" s="24" t="s">
        <v>28</v>
      </c>
      <c r="F22" s="24">
        <v>68</v>
      </c>
      <c r="G22" s="24" t="s">
        <v>76</v>
      </c>
      <c r="N22" s="81" t="s">
        <v>450</v>
      </c>
      <c r="T22" s="80" t="s">
        <v>501</v>
      </c>
      <c r="V22" s="80" t="s">
        <v>501</v>
      </c>
    </row>
    <row r="23" spans="1:22" x14ac:dyDescent="0.25">
      <c r="A23" s="24" t="s">
        <v>370</v>
      </c>
      <c r="F23" s="24">
        <v>70</v>
      </c>
      <c r="G23" s="24" t="s">
        <v>77</v>
      </c>
      <c r="N23" s="81" t="s">
        <v>451</v>
      </c>
      <c r="T23" s="80" t="s">
        <v>502</v>
      </c>
      <c r="V23" s="80" t="s">
        <v>502</v>
      </c>
    </row>
    <row r="24" spans="1:22" x14ac:dyDescent="0.25">
      <c r="A24" s="24" t="s">
        <v>348</v>
      </c>
      <c r="F24" s="24">
        <v>72</v>
      </c>
      <c r="G24" s="24" t="s">
        <v>78</v>
      </c>
      <c r="N24" s="81" t="s">
        <v>452</v>
      </c>
      <c r="T24" s="80" t="s">
        <v>503</v>
      </c>
      <c r="V24" s="80" t="s">
        <v>503</v>
      </c>
    </row>
    <row r="25" spans="1:22" x14ac:dyDescent="0.25">
      <c r="A25" s="24" t="s">
        <v>343</v>
      </c>
      <c r="F25" s="24">
        <v>74</v>
      </c>
      <c r="G25" s="24" t="s">
        <v>79</v>
      </c>
      <c r="N25" s="81" t="s">
        <v>453</v>
      </c>
      <c r="T25" s="80" t="s">
        <v>504</v>
      </c>
      <c r="V25" s="80" t="s">
        <v>504</v>
      </c>
    </row>
    <row r="26" spans="1:22" x14ac:dyDescent="0.25">
      <c r="A26" s="24" t="s">
        <v>344</v>
      </c>
      <c r="F26" s="24">
        <v>76</v>
      </c>
      <c r="G26" s="24" t="s">
        <v>80</v>
      </c>
      <c r="N26" s="81" t="s">
        <v>454</v>
      </c>
      <c r="T26" s="80" t="s">
        <v>505</v>
      </c>
      <c r="V26" s="80" t="s">
        <v>547</v>
      </c>
    </row>
    <row r="27" spans="1:22" x14ac:dyDescent="0.25">
      <c r="A27" s="24" t="s">
        <v>345</v>
      </c>
      <c r="F27" s="24">
        <v>84</v>
      </c>
      <c r="G27" s="24" t="s">
        <v>81</v>
      </c>
      <c r="N27" s="81" t="s">
        <v>455</v>
      </c>
      <c r="T27" s="80" t="s">
        <v>506</v>
      </c>
      <c r="V27" s="80" t="s">
        <v>505</v>
      </c>
    </row>
    <row r="28" spans="1:22" x14ac:dyDescent="0.25">
      <c r="A28" s="24" t="s">
        <v>346</v>
      </c>
      <c r="F28" s="24">
        <v>86</v>
      </c>
      <c r="G28" s="24" t="s">
        <v>82</v>
      </c>
      <c r="N28" s="81" t="s">
        <v>456</v>
      </c>
      <c r="T28" s="80" t="s">
        <v>507</v>
      </c>
      <c r="V28" s="80" t="s">
        <v>548</v>
      </c>
    </row>
    <row r="29" spans="1:22" x14ac:dyDescent="0.25">
      <c r="A29" s="24" t="s">
        <v>347</v>
      </c>
      <c r="F29" s="24">
        <v>90</v>
      </c>
      <c r="G29" s="24" t="s">
        <v>83</v>
      </c>
      <c r="N29" s="81" t="s">
        <v>457</v>
      </c>
      <c r="T29" s="80" t="s">
        <v>508</v>
      </c>
      <c r="V29" s="80" t="s">
        <v>506</v>
      </c>
    </row>
    <row r="30" spans="1:22" x14ac:dyDescent="0.25">
      <c r="A30" s="24" t="s">
        <v>349</v>
      </c>
      <c r="F30" s="24">
        <v>92</v>
      </c>
      <c r="G30" s="24" t="s">
        <v>84</v>
      </c>
      <c r="N30" s="81" t="s">
        <v>458</v>
      </c>
      <c r="T30" s="80" t="s">
        <v>509</v>
      </c>
      <c r="V30" s="80" t="s">
        <v>549</v>
      </c>
    </row>
    <row r="31" spans="1:22" x14ac:dyDescent="0.25">
      <c r="A31" s="24" t="s">
        <v>350</v>
      </c>
      <c r="F31" s="24">
        <v>96</v>
      </c>
      <c r="G31" s="24" t="s">
        <v>85</v>
      </c>
      <c r="N31" s="81" t="s">
        <v>459</v>
      </c>
      <c r="T31" s="80" t="s">
        <v>510</v>
      </c>
      <c r="V31" s="80" t="s">
        <v>550</v>
      </c>
    </row>
    <row r="32" spans="1:22" x14ac:dyDescent="0.25">
      <c r="A32" s="24" t="s">
        <v>29</v>
      </c>
      <c r="F32" s="24">
        <v>100</v>
      </c>
      <c r="G32" s="24" t="s">
        <v>86</v>
      </c>
      <c r="N32" s="81" t="s">
        <v>460</v>
      </c>
      <c r="T32" s="80" t="s">
        <v>511</v>
      </c>
      <c r="V32" s="80" t="s">
        <v>551</v>
      </c>
    </row>
    <row r="33" spans="1:22" x14ac:dyDescent="0.25">
      <c r="A33" s="24" t="s">
        <v>405</v>
      </c>
      <c r="F33" s="24">
        <v>104</v>
      </c>
      <c r="G33" s="24" t="s">
        <v>87</v>
      </c>
      <c r="N33" s="81" t="s">
        <v>461</v>
      </c>
      <c r="T33" s="80" t="s">
        <v>512</v>
      </c>
      <c r="V33" s="80" t="s">
        <v>552</v>
      </c>
    </row>
    <row r="34" spans="1:22" x14ac:dyDescent="0.25">
      <c r="A34" s="24" t="s">
        <v>351</v>
      </c>
      <c r="F34" s="24">
        <v>108</v>
      </c>
      <c r="G34" s="24" t="s">
        <v>88</v>
      </c>
      <c r="N34" s="81" t="s">
        <v>462</v>
      </c>
      <c r="T34" s="80" t="s">
        <v>513</v>
      </c>
      <c r="V34" s="80" t="s">
        <v>553</v>
      </c>
    </row>
    <row r="35" spans="1:22" x14ac:dyDescent="0.25">
      <c r="A35" s="24" t="s">
        <v>352</v>
      </c>
      <c r="F35" s="24">
        <v>112</v>
      </c>
      <c r="G35" s="24" t="s">
        <v>89</v>
      </c>
      <c r="N35" s="81" t="s">
        <v>463</v>
      </c>
      <c r="T35" s="80" t="s">
        <v>514</v>
      </c>
      <c r="V35" s="80" t="s">
        <v>554</v>
      </c>
    </row>
    <row r="36" spans="1:22" x14ac:dyDescent="0.25">
      <c r="A36" s="24" t="s">
        <v>353</v>
      </c>
      <c r="F36" s="24">
        <v>116</v>
      </c>
      <c r="G36" s="24" t="s">
        <v>90</v>
      </c>
      <c r="N36" s="81" t="s">
        <v>464</v>
      </c>
      <c r="T36" s="80" t="s">
        <v>515</v>
      </c>
      <c r="V36" s="80" t="s">
        <v>555</v>
      </c>
    </row>
    <row r="37" spans="1:22" x14ac:dyDescent="0.25">
      <c r="A37" s="24" t="s">
        <v>354</v>
      </c>
      <c r="F37" s="24">
        <v>120</v>
      </c>
      <c r="G37" s="24" t="s">
        <v>91</v>
      </c>
      <c r="N37" s="81" t="s">
        <v>465</v>
      </c>
      <c r="T37" s="80" t="s">
        <v>516</v>
      </c>
      <c r="V37" s="80" t="s">
        <v>507</v>
      </c>
    </row>
    <row r="38" spans="1:22" x14ac:dyDescent="0.25">
      <c r="A38" s="24" t="s">
        <v>355</v>
      </c>
      <c r="F38" s="24">
        <v>124</v>
      </c>
      <c r="G38" s="24" t="s">
        <v>92</v>
      </c>
      <c r="N38" s="81" t="s">
        <v>466</v>
      </c>
      <c r="T38" s="80" t="s">
        <v>517</v>
      </c>
      <c r="V38" s="80" t="s">
        <v>556</v>
      </c>
    </row>
    <row r="39" spans="1:22" x14ac:dyDescent="0.25">
      <c r="A39" s="24" t="s">
        <v>356</v>
      </c>
      <c r="F39" s="24">
        <v>132</v>
      </c>
      <c r="G39" s="24" t="s">
        <v>93</v>
      </c>
      <c r="N39" s="81" t="s">
        <v>467</v>
      </c>
      <c r="T39" s="80" t="s">
        <v>518</v>
      </c>
      <c r="V39" s="80" t="s">
        <v>512</v>
      </c>
    </row>
    <row r="40" spans="1:22" x14ac:dyDescent="0.25">
      <c r="A40" s="24" t="s">
        <v>357</v>
      </c>
      <c r="F40" s="24">
        <v>136</v>
      </c>
      <c r="G40" s="24" t="s">
        <v>94</v>
      </c>
      <c r="N40" s="81" t="s">
        <v>468</v>
      </c>
      <c r="T40" s="80" t="s">
        <v>519</v>
      </c>
      <c r="V40" s="80" t="s">
        <v>513</v>
      </c>
    </row>
    <row r="41" spans="1:22" x14ac:dyDescent="0.25">
      <c r="A41" s="24" t="s">
        <v>358</v>
      </c>
      <c r="F41" s="24">
        <v>140</v>
      </c>
      <c r="G41" s="24" t="s">
        <v>95</v>
      </c>
      <c r="N41" s="81" t="s">
        <v>469</v>
      </c>
      <c r="T41" s="80" t="s">
        <v>520</v>
      </c>
      <c r="V41" s="80" t="s">
        <v>557</v>
      </c>
    </row>
    <row r="42" spans="1:22" x14ac:dyDescent="0.25">
      <c r="A42" s="24" t="s">
        <v>359</v>
      </c>
      <c r="F42" s="24">
        <v>144</v>
      </c>
      <c r="G42" s="24" t="s">
        <v>96</v>
      </c>
      <c r="N42" s="81" t="s">
        <v>470</v>
      </c>
      <c r="T42" s="80" t="s">
        <v>521</v>
      </c>
      <c r="V42" s="80" t="s">
        <v>376</v>
      </c>
    </row>
    <row r="43" spans="1:22" x14ac:dyDescent="0.25">
      <c r="A43" s="24" t="s">
        <v>407</v>
      </c>
      <c r="F43" s="24">
        <v>148</v>
      </c>
      <c r="G43" s="24" t="s">
        <v>97</v>
      </c>
      <c r="N43" s="81" t="s">
        <v>471</v>
      </c>
      <c r="T43" s="80" t="s">
        <v>522</v>
      </c>
      <c r="V43" s="80" t="s">
        <v>558</v>
      </c>
    </row>
    <row r="44" spans="1:22" x14ac:dyDescent="0.25">
      <c r="A44" s="24" t="s">
        <v>371</v>
      </c>
      <c r="F44" s="24">
        <v>152</v>
      </c>
      <c r="G44" s="24" t="s">
        <v>98</v>
      </c>
      <c r="N44" s="81" t="s">
        <v>472</v>
      </c>
      <c r="T44" s="80" t="s">
        <v>523</v>
      </c>
      <c r="V44" s="80" t="s">
        <v>559</v>
      </c>
    </row>
    <row r="45" spans="1:22" x14ac:dyDescent="0.25">
      <c r="A45" s="24" t="s">
        <v>372</v>
      </c>
      <c r="F45" s="24">
        <v>156</v>
      </c>
      <c r="G45" s="24" t="s">
        <v>99</v>
      </c>
      <c r="N45" s="81" t="s">
        <v>473</v>
      </c>
      <c r="T45" s="80" t="s">
        <v>524</v>
      </c>
      <c r="V45" s="80" t="s">
        <v>560</v>
      </c>
    </row>
    <row r="46" spans="1:22" x14ac:dyDescent="0.25">
      <c r="A46" s="24" t="s">
        <v>30</v>
      </c>
      <c r="F46" s="24">
        <v>158</v>
      </c>
      <c r="G46" s="24" t="s">
        <v>100</v>
      </c>
      <c r="N46" s="81" t="s">
        <v>474</v>
      </c>
      <c r="T46" s="80" t="s">
        <v>525</v>
      </c>
      <c r="V46" s="80" t="s">
        <v>561</v>
      </c>
    </row>
    <row r="47" spans="1:22" x14ac:dyDescent="0.25">
      <c r="A47" s="24" t="s">
        <v>31</v>
      </c>
      <c r="F47" s="24">
        <v>162</v>
      </c>
      <c r="G47" s="24" t="s">
        <v>101</v>
      </c>
      <c r="N47" s="81" t="s">
        <v>475</v>
      </c>
      <c r="T47" s="80" t="s">
        <v>526</v>
      </c>
      <c r="V47" s="80" t="s">
        <v>562</v>
      </c>
    </row>
    <row r="48" spans="1:22" x14ac:dyDescent="0.25">
      <c r="A48" s="24" t="s">
        <v>418</v>
      </c>
      <c r="F48" s="24">
        <v>166</v>
      </c>
      <c r="G48" s="24" t="s">
        <v>102</v>
      </c>
      <c r="N48" s="81" t="s">
        <v>476</v>
      </c>
      <c r="T48" s="80" t="s">
        <v>527</v>
      </c>
      <c r="V48" s="80" t="s">
        <v>563</v>
      </c>
    </row>
    <row r="49" spans="1:22" x14ac:dyDescent="0.25">
      <c r="A49" s="24" t="s">
        <v>32</v>
      </c>
      <c r="F49" s="24">
        <v>170</v>
      </c>
      <c r="G49" s="24" t="s">
        <v>103</v>
      </c>
      <c r="N49" s="81" t="s">
        <v>477</v>
      </c>
      <c r="T49" s="80" t="s">
        <v>528</v>
      </c>
      <c r="V49" s="80" t="s">
        <v>564</v>
      </c>
    </row>
    <row r="50" spans="1:22" x14ac:dyDescent="0.25">
      <c r="A50" s="24" t="s">
        <v>406</v>
      </c>
      <c r="F50" s="24">
        <v>174</v>
      </c>
      <c r="G50" s="24" t="s">
        <v>104</v>
      </c>
      <c r="N50" s="81" t="s">
        <v>478</v>
      </c>
      <c r="T50" s="80" t="s">
        <v>529</v>
      </c>
      <c r="V50" s="80" t="s">
        <v>565</v>
      </c>
    </row>
    <row r="51" spans="1:22" x14ac:dyDescent="0.25">
      <c r="A51" s="24" t="s">
        <v>33</v>
      </c>
      <c r="F51" s="24">
        <v>175</v>
      </c>
      <c r="G51" s="24" t="s">
        <v>105</v>
      </c>
      <c r="N51" s="81" t="s">
        <v>479</v>
      </c>
      <c r="T51" s="80" t="s">
        <v>530</v>
      </c>
      <c r="V51" s="80" t="s">
        <v>566</v>
      </c>
    </row>
    <row r="52" spans="1:22" x14ac:dyDescent="0.25">
      <c r="A52" s="24" t="s">
        <v>34</v>
      </c>
      <c r="F52" s="24">
        <v>178</v>
      </c>
      <c r="G52" s="24" t="s">
        <v>106</v>
      </c>
      <c r="N52" s="81" t="s">
        <v>480</v>
      </c>
      <c r="T52" s="80" t="s">
        <v>531</v>
      </c>
      <c r="V52" s="80" t="s">
        <v>567</v>
      </c>
    </row>
    <row r="53" spans="1:22" x14ac:dyDescent="0.25">
      <c r="A53" s="24" t="s">
        <v>35</v>
      </c>
      <c r="F53" s="24">
        <v>180</v>
      </c>
      <c r="G53" s="24" t="s">
        <v>107</v>
      </c>
      <c r="T53" s="80" t="s">
        <v>532</v>
      </c>
      <c r="V53" s="80" t="s">
        <v>568</v>
      </c>
    </row>
    <row r="54" spans="1:22" x14ac:dyDescent="0.25">
      <c r="A54" s="24" t="s">
        <v>365</v>
      </c>
      <c r="F54" s="24">
        <v>184</v>
      </c>
      <c r="G54" s="24" t="s">
        <v>108</v>
      </c>
      <c r="T54" s="80" t="s">
        <v>533</v>
      </c>
      <c r="V54" s="80" t="s">
        <v>569</v>
      </c>
    </row>
    <row r="55" spans="1:22" x14ac:dyDescent="0.25">
      <c r="A55" s="24" t="s">
        <v>366</v>
      </c>
      <c r="F55" s="24">
        <v>188</v>
      </c>
      <c r="G55" s="24" t="s">
        <v>109</v>
      </c>
      <c r="T55" s="80" t="s">
        <v>534</v>
      </c>
      <c r="V55" s="80" t="s">
        <v>570</v>
      </c>
    </row>
    <row r="56" spans="1:22" x14ac:dyDescent="0.25">
      <c r="A56" s="24" t="s">
        <v>367</v>
      </c>
      <c r="F56" s="24">
        <v>191</v>
      </c>
      <c r="G56" s="24" t="s">
        <v>110</v>
      </c>
      <c r="T56" s="80" t="s">
        <v>535</v>
      </c>
      <c r="V56" s="80" t="s">
        <v>571</v>
      </c>
    </row>
    <row r="57" spans="1:22" x14ac:dyDescent="0.25">
      <c r="A57" s="24" t="s">
        <v>368</v>
      </c>
      <c r="F57" s="24">
        <v>192</v>
      </c>
      <c r="G57" s="24" t="s">
        <v>111</v>
      </c>
      <c r="T57" s="80" t="s">
        <v>536</v>
      </c>
      <c r="V57" s="80" t="s">
        <v>572</v>
      </c>
    </row>
    <row r="58" spans="1:22" x14ac:dyDescent="0.25">
      <c r="A58" s="24" t="s">
        <v>369</v>
      </c>
      <c r="F58" s="24">
        <v>196</v>
      </c>
      <c r="G58" s="24" t="s">
        <v>112</v>
      </c>
      <c r="T58" s="80" t="s">
        <v>537</v>
      </c>
      <c r="V58" s="80" t="s">
        <v>573</v>
      </c>
    </row>
    <row r="59" spans="1:22" x14ac:dyDescent="0.25">
      <c r="A59" s="24" t="s">
        <v>36</v>
      </c>
      <c r="F59" s="24">
        <v>203</v>
      </c>
      <c r="G59" s="24" t="s">
        <v>113</v>
      </c>
      <c r="T59" s="80" t="s">
        <v>538</v>
      </c>
      <c r="V59" s="80" t="s">
        <v>574</v>
      </c>
    </row>
    <row r="60" spans="1:22" x14ac:dyDescent="0.25">
      <c r="A60" s="24" t="s">
        <v>408</v>
      </c>
      <c r="F60" s="24">
        <v>204</v>
      </c>
      <c r="G60" s="24" t="s">
        <v>114</v>
      </c>
      <c r="T60" s="80" t="s">
        <v>539</v>
      </c>
      <c r="V60" s="80" t="s">
        <v>575</v>
      </c>
    </row>
    <row r="61" spans="1:22" x14ac:dyDescent="0.25">
      <c r="A61" s="24" t="s">
        <v>409</v>
      </c>
      <c r="F61" s="24">
        <v>208</v>
      </c>
      <c r="G61" s="24" t="s">
        <v>115</v>
      </c>
      <c r="T61" s="80" t="s">
        <v>540</v>
      </c>
      <c r="V61" s="80" t="s">
        <v>576</v>
      </c>
    </row>
    <row r="62" spans="1:22" x14ac:dyDescent="0.25">
      <c r="A62" s="24" t="s">
        <v>414</v>
      </c>
      <c r="F62" s="24">
        <v>212</v>
      </c>
      <c r="G62" s="24" t="s">
        <v>116</v>
      </c>
      <c r="T62" s="80" t="s">
        <v>541</v>
      </c>
      <c r="V62" s="80" t="s">
        <v>577</v>
      </c>
    </row>
    <row r="63" spans="1:22" x14ac:dyDescent="0.25">
      <c r="A63" s="24" t="s">
        <v>411</v>
      </c>
      <c r="F63" s="24">
        <v>214</v>
      </c>
      <c r="G63" s="24" t="s">
        <v>117</v>
      </c>
      <c r="T63" s="80" t="s">
        <v>542</v>
      </c>
      <c r="V63" s="80" t="s">
        <v>578</v>
      </c>
    </row>
    <row r="64" spans="1:22" x14ac:dyDescent="0.25">
      <c r="A64" s="24" t="s">
        <v>328</v>
      </c>
      <c r="F64" s="24">
        <v>218</v>
      </c>
      <c r="G64" s="24" t="s">
        <v>118</v>
      </c>
      <c r="T64" s="80" t="s">
        <v>543</v>
      </c>
      <c r="V64" s="80" t="s">
        <v>579</v>
      </c>
    </row>
    <row r="65" spans="1:22" x14ac:dyDescent="0.25">
      <c r="A65" s="24" t="s">
        <v>412</v>
      </c>
      <c r="F65" s="24">
        <v>222</v>
      </c>
      <c r="G65" s="24" t="s">
        <v>119</v>
      </c>
      <c r="K65" s="52"/>
      <c r="T65" s="80" t="s">
        <v>544</v>
      </c>
      <c r="V65" s="80" t="s">
        <v>580</v>
      </c>
    </row>
    <row r="66" spans="1:22" x14ac:dyDescent="0.25">
      <c r="A66" s="24" t="s">
        <v>424</v>
      </c>
      <c r="F66" s="24">
        <v>226</v>
      </c>
      <c r="G66" s="24" t="s">
        <v>120</v>
      </c>
      <c r="T66" s="80" t="s">
        <v>545</v>
      </c>
      <c r="V66" s="80" t="s">
        <v>581</v>
      </c>
    </row>
    <row r="67" spans="1:22" x14ac:dyDescent="0.25">
      <c r="A67" s="24" t="s">
        <v>360</v>
      </c>
      <c r="F67" s="24">
        <v>231</v>
      </c>
      <c r="G67" s="24" t="s">
        <v>121</v>
      </c>
      <c r="T67" s="80" t="s">
        <v>546</v>
      </c>
      <c r="V67" s="80" t="s">
        <v>582</v>
      </c>
    </row>
    <row r="68" spans="1:22" x14ac:dyDescent="0.25">
      <c r="A68" s="24" t="s">
        <v>361</v>
      </c>
      <c r="F68" s="24">
        <v>232</v>
      </c>
      <c r="G68" s="24" t="s">
        <v>122</v>
      </c>
      <c r="V68" s="80" t="s">
        <v>583</v>
      </c>
    </row>
    <row r="69" spans="1:22" x14ac:dyDescent="0.25">
      <c r="A69" s="24" t="s">
        <v>329</v>
      </c>
      <c r="F69" s="24">
        <v>233</v>
      </c>
      <c r="G69" s="24" t="s">
        <v>123</v>
      </c>
      <c r="V69" s="80" t="s">
        <v>584</v>
      </c>
    </row>
    <row r="70" spans="1:22" x14ac:dyDescent="0.25">
      <c r="A70" s="24" t="s">
        <v>410</v>
      </c>
      <c r="F70" s="24">
        <v>234</v>
      </c>
      <c r="G70" s="24" t="s">
        <v>124</v>
      </c>
      <c r="V70" s="80" t="s">
        <v>585</v>
      </c>
    </row>
    <row r="71" spans="1:22" x14ac:dyDescent="0.25">
      <c r="A71" s="24" t="s">
        <v>330</v>
      </c>
      <c r="F71" s="24">
        <v>238</v>
      </c>
      <c r="G71" s="24" t="s">
        <v>125</v>
      </c>
      <c r="V71" s="80" t="s">
        <v>586</v>
      </c>
    </row>
    <row r="72" spans="1:22" x14ac:dyDescent="0.25">
      <c r="A72" s="24" t="s">
        <v>413</v>
      </c>
      <c r="F72" s="24">
        <v>239</v>
      </c>
      <c r="G72" s="24" t="s">
        <v>126</v>
      </c>
      <c r="V72" s="80" t="s">
        <v>587</v>
      </c>
    </row>
    <row r="73" spans="1:22" x14ac:dyDescent="0.25">
      <c r="A73" s="24" t="s">
        <v>335</v>
      </c>
      <c r="F73" s="24">
        <v>242</v>
      </c>
      <c r="G73" s="24" t="s">
        <v>127</v>
      </c>
      <c r="V73" s="80" t="s">
        <v>588</v>
      </c>
    </row>
    <row r="74" spans="1:22" x14ac:dyDescent="0.25">
      <c r="A74" s="24" t="s">
        <v>336</v>
      </c>
      <c r="F74" s="24">
        <v>246</v>
      </c>
      <c r="G74" s="24" t="s">
        <v>128</v>
      </c>
      <c r="V74" s="80" t="s">
        <v>589</v>
      </c>
    </row>
    <row r="75" spans="1:22" x14ac:dyDescent="0.25">
      <c r="A75" s="24" t="s">
        <v>337</v>
      </c>
      <c r="F75" s="24">
        <v>248</v>
      </c>
      <c r="G75" s="24" t="s">
        <v>129</v>
      </c>
      <c r="V75" s="80" t="s">
        <v>590</v>
      </c>
    </row>
    <row r="76" spans="1:22" x14ac:dyDescent="0.25">
      <c r="A76" s="24" t="s">
        <v>422</v>
      </c>
      <c r="F76" s="24">
        <v>250</v>
      </c>
      <c r="G76" s="24" t="s">
        <v>130</v>
      </c>
      <c r="V76" s="80" t="s">
        <v>591</v>
      </c>
    </row>
    <row r="77" spans="1:22" x14ac:dyDescent="0.25">
      <c r="A77" s="24" t="s">
        <v>421</v>
      </c>
      <c r="F77" s="24">
        <v>254</v>
      </c>
      <c r="G77" s="24" t="s">
        <v>131</v>
      </c>
      <c r="V77" s="80" t="s">
        <v>592</v>
      </c>
    </row>
    <row r="78" spans="1:22" x14ac:dyDescent="0.25">
      <c r="A78" s="24" t="s">
        <v>364</v>
      </c>
      <c r="F78" s="24">
        <v>258</v>
      </c>
      <c r="G78" s="24" t="s">
        <v>132</v>
      </c>
      <c r="V78" s="80" t="s">
        <v>593</v>
      </c>
    </row>
    <row r="79" spans="1:22" x14ac:dyDescent="0.25">
      <c r="F79" s="24">
        <v>260</v>
      </c>
      <c r="G79" s="24" t="s">
        <v>133</v>
      </c>
      <c r="V79" s="80" t="s">
        <v>594</v>
      </c>
    </row>
    <row r="80" spans="1:22" x14ac:dyDescent="0.25">
      <c r="F80" s="24">
        <v>262</v>
      </c>
      <c r="G80" s="24" t="s">
        <v>134</v>
      </c>
      <c r="V80" s="80" t="s">
        <v>520</v>
      </c>
    </row>
    <row r="81" spans="6:22" x14ac:dyDescent="0.25">
      <c r="F81" s="24">
        <v>266</v>
      </c>
      <c r="G81" s="24" t="s">
        <v>135</v>
      </c>
      <c r="V81" s="80" t="s">
        <v>595</v>
      </c>
    </row>
    <row r="82" spans="6:22" x14ac:dyDescent="0.25">
      <c r="F82" s="24">
        <v>268</v>
      </c>
      <c r="G82" s="24" t="s">
        <v>136</v>
      </c>
      <c r="V82" s="80" t="s">
        <v>596</v>
      </c>
    </row>
    <row r="83" spans="6:22" x14ac:dyDescent="0.25">
      <c r="F83" s="24">
        <v>270</v>
      </c>
      <c r="G83" s="24" t="s">
        <v>137</v>
      </c>
      <c r="V83" s="80" t="s">
        <v>597</v>
      </c>
    </row>
    <row r="84" spans="6:22" x14ac:dyDescent="0.25">
      <c r="F84" s="24">
        <v>275</v>
      </c>
      <c r="G84" s="24" t="s">
        <v>138</v>
      </c>
      <c r="V84" s="80" t="s">
        <v>522</v>
      </c>
    </row>
    <row r="85" spans="6:22" x14ac:dyDescent="0.25">
      <c r="F85" s="24">
        <v>276</v>
      </c>
      <c r="G85" s="24" t="s">
        <v>139</v>
      </c>
      <c r="V85" s="80" t="s">
        <v>524</v>
      </c>
    </row>
    <row r="86" spans="6:22" x14ac:dyDescent="0.25">
      <c r="F86" s="24">
        <v>288</v>
      </c>
      <c r="G86" s="24" t="s">
        <v>140</v>
      </c>
      <c r="V86" s="80" t="s">
        <v>525</v>
      </c>
    </row>
    <row r="87" spans="6:22" x14ac:dyDescent="0.25">
      <c r="F87" s="24">
        <v>292</v>
      </c>
      <c r="G87" s="24" t="s">
        <v>141</v>
      </c>
      <c r="V87" s="80" t="s">
        <v>526</v>
      </c>
    </row>
    <row r="88" spans="6:22" x14ac:dyDescent="0.25">
      <c r="F88" s="24">
        <v>296</v>
      </c>
      <c r="G88" s="24" t="s">
        <v>142</v>
      </c>
      <c r="V88" s="80" t="s">
        <v>598</v>
      </c>
    </row>
    <row r="89" spans="6:22" x14ac:dyDescent="0.25">
      <c r="F89" s="24">
        <v>300</v>
      </c>
      <c r="G89" s="24" t="s">
        <v>143</v>
      </c>
      <c r="V89" s="80" t="s">
        <v>599</v>
      </c>
    </row>
    <row r="90" spans="6:22" x14ac:dyDescent="0.25">
      <c r="F90" s="24">
        <v>304</v>
      </c>
      <c r="G90" s="24" t="s">
        <v>144</v>
      </c>
      <c r="V90" s="80" t="s">
        <v>600</v>
      </c>
    </row>
    <row r="91" spans="6:22" x14ac:dyDescent="0.25">
      <c r="F91" s="24">
        <v>308</v>
      </c>
      <c r="G91" s="24" t="s">
        <v>145</v>
      </c>
      <c r="V91" s="80" t="s">
        <v>601</v>
      </c>
    </row>
    <row r="92" spans="6:22" x14ac:dyDescent="0.25">
      <c r="F92" s="24">
        <v>312</v>
      </c>
      <c r="G92" s="24" t="s">
        <v>146</v>
      </c>
      <c r="V92" s="80" t="s">
        <v>602</v>
      </c>
    </row>
    <row r="93" spans="6:22" x14ac:dyDescent="0.25">
      <c r="F93" s="24">
        <v>316</v>
      </c>
      <c r="G93" s="24" t="s">
        <v>147</v>
      </c>
      <c r="V93" s="80" t="s">
        <v>603</v>
      </c>
    </row>
    <row r="94" spans="6:22" x14ac:dyDescent="0.25">
      <c r="F94" s="24">
        <v>320</v>
      </c>
      <c r="G94" s="24" t="s">
        <v>148</v>
      </c>
      <c r="V94" s="80" t="s">
        <v>604</v>
      </c>
    </row>
    <row r="95" spans="6:22" x14ac:dyDescent="0.25">
      <c r="F95" s="24">
        <v>324</v>
      </c>
      <c r="G95" s="24" t="s">
        <v>149</v>
      </c>
      <c r="V95" s="80" t="s">
        <v>605</v>
      </c>
    </row>
    <row r="96" spans="6:22" x14ac:dyDescent="0.25">
      <c r="F96" s="24">
        <v>328</v>
      </c>
      <c r="G96" s="24" t="s">
        <v>150</v>
      </c>
      <c r="V96" s="80" t="s">
        <v>606</v>
      </c>
    </row>
    <row r="97" spans="6:22" x14ac:dyDescent="0.25">
      <c r="F97" s="24">
        <v>332</v>
      </c>
      <c r="G97" s="24" t="s">
        <v>151</v>
      </c>
      <c r="V97" s="80" t="s">
        <v>607</v>
      </c>
    </row>
    <row r="98" spans="6:22" x14ac:dyDescent="0.25">
      <c r="F98" s="24">
        <v>334</v>
      </c>
      <c r="G98" s="24" t="s">
        <v>152</v>
      </c>
      <c r="V98" s="80" t="s">
        <v>608</v>
      </c>
    </row>
    <row r="99" spans="6:22" x14ac:dyDescent="0.25">
      <c r="F99" s="24">
        <v>336</v>
      </c>
      <c r="G99" s="24" t="s">
        <v>153</v>
      </c>
      <c r="V99" s="80" t="s">
        <v>609</v>
      </c>
    </row>
    <row r="100" spans="6:22" x14ac:dyDescent="0.25">
      <c r="F100" s="24">
        <v>340</v>
      </c>
      <c r="G100" s="24" t="s">
        <v>154</v>
      </c>
      <c r="V100" s="80" t="s">
        <v>610</v>
      </c>
    </row>
    <row r="101" spans="6:22" x14ac:dyDescent="0.25">
      <c r="F101" s="24">
        <v>344</v>
      </c>
      <c r="G101" s="24" t="s">
        <v>155</v>
      </c>
      <c r="V101" s="80" t="s">
        <v>527</v>
      </c>
    </row>
    <row r="102" spans="6:22" x14ac:dyDescent="0.25">
      <c r="F102" s="24">
        <v>348</v>
      </c>
      <c r="G102" s="24" t="s">
        <v>156</v>
      </c>
      <c r="V102" s="80" t="s">
        <v>528</v>
      </c>
    </row>
    <row r="103" spans="6:22" x14ac:dyDescent="0.25">
      <c r="F103" s="24">
        <v>352</v>
      </c>
      <c r="G103" s="24" t="s">
        <v>157</v>
      </c>
      <c r="V103" s="80" t="s">
        <v>611</v>
      </c>
    </row>
    <row r="104" spans="6:22" x14ac:dyDescent="0.25">
      <c r="F104" s="24">
        <v>356</v>
      </c>
      <c r="G104" s="24" t="s">
        <v>158</v>
      </c>
      <c r="V104" s="80" t="s">
        <v>612</v>
      </c>
    </row>
    <row r="105" spans="6:22" x14ac:dyDescent="0.25">
      <c r="F105" s="24">
        <v>360</v>
      </c>
      <c r="G105" s="24" t="s">
        <v>159</v>
      </c>
      <c r="V105" s="80" t="s">
        <v>613</v>
      </c>
    </row>
    <row r="106" spans="6:22" x14ac:dyDescent="0.25">
      <c r="F106" s="24">
        <v>364</v>
      </c>
      <c r="G106" s="24" t="s">
        <v>160</v>
      </c>
      <c r="V106" s="80" t="s">
        <v>614</v>
      </c>
    </row>
    <row r="107" spans="6:22" x14ac:dyDescent="0.25">
      <c r="F107" s="24">
        <v>368</v>
      </c>
      <c r="G107" s="24" t="s">
        <v>161</v>
      </c>
      <c r="V107" s="80" t="s">
        <v>615</v>
      </c>
    </row>
    <row r="108" spans="6:22" x14ac:dyDescent="0.25">
      <c r="F108" s="24">
        <v>372</v>
      </c>
      <c r="G108" s="24" t="s">
        <v>162</v>
      </c>
      <c r="V108" s="80" t="s">
        <v>531</v>
      </c>
    </row>
    <row r="109" spans="6:22" x14ac:dyDescent="0.25">
      <c r="F109" s="24">
        <v>376</v>
      </c>
      <c r="G109" s="24" t="s">
        <v>163</v>
      </c>
      <c r="V109" s="80" t="s">
        <v>532</v>
      </c>
    </row>
    <row r="110" spans="6:22" x14ac:dyDescent="0.25">
      <c r="F110" s="24">
        <v>380</v>
      </c>
      <c r="G110" s="24" t="s">
        <v>164</v>
      </c>
      <c r="V110" s="80" t="s">
        <v>533</v>
      </c>
    </row>
    <row r="111" spans="6:22" x14ac:dyDescent="0.25">
      <c r="F111" s="24">
        <v>384</v>
      </c>
      <c r="G111" s="24" t="s">
        <v>165</v>
      </c>
      <c r="V111" s="80" t="s">
        <v>534</v>
      </c>
    </row>
    <row r="112" spans="6:22" x14ac:dyDescent="0.25">
      <c r="F112" s="24">
        <v>388</v>
      </c>
      <c r="G112" s="24" t="s">
        <v>166</v>
      </c>
      <c r="V112" s="80" t="s">
        <v>616</v>
      </c>
    </row>
    <row r="113" spans="6:22" x14ac:dyDescent="0.25">
      <c r="F113" s="24">
        <v>392</v>
      </c>
      <c r="G113" s="24" t="s">
        <v>167</v>
      </c>
      <c r="V113" s="80" t="s">
        <v>617</v>
      </c>
    </row>
    <row r="114" spans="6:22" x14ac:dyDescent="0.25">
      <c r="F114" s="24">
        <v>398</v>
      </c>
      <c r="G114" s="24" t="s">
        <v>168</v>
      </c>
      <c r="V114" s="80" t="s">
        <v>535</v>
      </c>
    </row>
    <row r="115" spans="6:22" x14ac:dyDescent="0.25">
      <c r="F115" s="24">
        <v>400</v>
      </c>
      <c r="G115" s="24" t="s">
        <v>169</v>
      </c>
      <c r="V115" s="80" t="s">
        <v>536</v>
      </c>
    </row>
    <row r="116" spans="6:22" x14ac:dyDescent="0.25">
      <c r="F116" s="24">
        <v>404</v>
      </c>
      <c r="G116" s="24" t="s">
        <v>170</v>
      </c>
      <c r="V116" s="80" t="s">
        <v>618</v>
      </c>
    </row>
    <row r="117" spans="6:22" x14ac:dyDescent="0.25">
      <c r="F117" s="24">
        <v>408</v>
      </c>
      <c r="G117" s="24" t="s">
        <v>171</v>
      </c>
      <c r="V117" s="80" t="s">
        <v>537</v>
      </c>
    </row>
    <row r="118" spans="6:22" x14ac:dyDescent="0.25">
      <c r="F118" s="24">
        <v>410</v>
      </c>
      <c r="G118" s="24" t="s">
        <v>172</v>
      </c>
      <c r="V118" s="80" t="s">
        <v>538</v>
      </c>
    </row>
    <row r="119" spans="6:22" x14ac:dyDescent="0.25">
      <c r="F119" s="24">
        <v>414</v>
      </c>
      <c r="G119" s="24" t="s">
        <v>173</v>
      </c>
      <c r="V119" s="80" t="s">
        <v>619</v>
      </c>
    </row>
    <row r="120" spans="6:22" x14ac:dyDescent="0.25">
      <c r="F120" s="24">
        <v>417</v>
      </c>
      <c r="G120" s="24" t="s">
        <v>174</v>
      </c>
      <c r="V120" s="80" t="s">
        <v>620</v>
      </c>
    </row>
    <row r="121" spans="6:22" x14ac:dyDescent="0.25">
      <c r="F121" s="24">
        <v>418</v>
      </c>
      <c r="G121" s="24" t="s">
        <v>175</v>
      </c>
      <c r="V121" s="80" t="s">
        <v>539</v>
      </c>
    </row>
    <row r="122" spans="6:22" x14ac:dyDescent="0.25">
      <c r="F122" s="24">
        <v>422</v>
      </c>
      <c r="G122" s="24" t="s">
        <v>176</v>
      </c>
      <c r="V122" s="80" t="s">
        <v>540</v>
      </c>
    </row>
    <row r="123" spans="6:22" x14ac:dyDescent="0.25">
      <c r="F123" s="24">
        <v>426</v>
      </c>
      <c r="G123" s="24" t="s">
        <v>177</v>
      </c>
      <c r="V123" s="80" t="s">
        <v>621</v>
      </c>
    </row>
    <row r="124" spans="6:22" x14ac:dyDescent="0.25">
      <c r="F124" s="24">
        <v>428</v>
      </c>
      <c r="G124" s="24" t="s">
        <v>178</v>
      </c>
      <c r="V124" s="80" t="s">
        <v>622</v>
      </c>
    </row>
    <row r="125" spans="6:22" x14ac:dyDescent="0.25">
      <c r="F125" s="24">
        <v>430</v>
      </c>
      <c r="G125" s="24" t="s">
        <v>179</v>
      </c>
      <c r="V125" s="80" t="s">
        <v>541</v>
      </c>
    </row>
    <row r="126" spans="6:22" x14ac:dyDescent="0.25">
      <c r="F126" s="24">
        <v>434</v>
      </c>
      <c r="G126" s="24" t="s">
        <v>180</v>
      </c>
      <c r="V126" s="80" t="s">
        <v>542</v>
      </c>
    </row>
    <row r="127" spans="6:22" x14ac:dyDescent="0.25">
      <c r="F127" s="24">
        <v>438</v>
      </c>
      <c r="G127" s="24" t="s">
        <v>181</v>
      </c>
      <c r="V127" s="80" t="s">
        <v>623</v>
      </c>
    </row>
    <row r="128" spans="6:22" x14ac:dyDescent="0.25">
      <c r="F128" s="24">
        <v>440</v>
      </c>
      <c r="G128" s="24" t="s">
        <v>182</v>
      </c>
      <c r="V128" s="80" t="s">
        <v>624</v>
      </c>
    </row>
    <row r="129" spans="6:22" x14ac:dyDescent="0.25">
      <c r="F129" s="24">
        <v>442</v>
      </c>
      <c r="G129" s="24" t="s">
        <v>183</v>
      </c>
      <c r="V129" s="80" t="s">
        <v>625</v>
      </c>
    </row>
    <row r="130" spans="6:22" x14ac:dyDescent="0.25">
      <c r="F130" s="24">
        <v>446</v>
      </c>
      <c r="G130" s="24" t="s">
        <v>184</v>
      </c>
      <c r="V130" s="80" t="s">
        <v>543</v>
      </c>
    </row>
    <row r="131" spans="6:22" x14ac:dyDescent="0.25">
      <c r="F131" s="24">
        <v>450</v>
      </c>
      <c r="G131" s="24" t="s">
        <v>185</v>
      </c>
      <c r="V131" s="80" t="s">
        <v>544</v>
      </c>
    </row>
    <row r="132" spans="6:22" x14ac:dyDescent="0.25">
      <c r="F132" s="24">
        <v>454</v>
      </c>
      <c r="G132" s="24" t="s">
        <v>186</v>
      </c>
      <c r="V132" s="80" t="s">
        <v>626</v>
      </c>
    </row>
    <row r="133" spans="6:22" x14ac:dyDescent="0.25">
      <c r="F133" s="24">
        <v>458</v>
      </c>
      <c r="G133" s="24" t="s">
        <v>187</v>
      </c>
      <c r="V133" s="80" t="s">
        <v>545</v>
      </c>
    </row>
    <row r="134" spans="6:22" x14ac:dyDescent="0.25">
      <c r="F134" s="24">
        <v>462</v>
      </c>
      <c r="G134" s="24" t="s">
        <v>188</v>
      </c>
      <c r="V134" s="80" t="s">
        <v>546</v>
      </c>
    </row>
    <row r="135" spans="6:22" x14ac:dyDescent="0.25">
      <c r="F135" s="24">
        <v>466</v>
      </c>
      <c r="G135" s="24" t="s">
        <v>189</v>
      </c>
      <c r="V135" s="80" t="s">
        <v>627</v>
      </c>
    </row>
    <row r="136" spans="6:22" x14ac:dyDescent="0.25">
      <c r="F136" s="24">
        <v>470</v>
      </c>
      <c r="G136" s="24" t="s">
        <v>190</v>
      </c>
      <c r="V136" s="80" t="s">
        <v>628</v>
      </c>
    </row>
    <row r="137" spans="6:22" x14ac:dyDescent="0.25">
      <c r="F137" s="24">
        <v>474</v>
      </c>
      <c r="G137" s="24" t="s">
        <v>191</v>
      </c>
      <c r="V137" s="80" t="s">
        <v>629</v>
      </c>
    </row>
    <row r="138" spans="6:22" x14ac:dyDescent="0.25">
      <c r="F138" s="24">
        <v>478</v>
      </c>
      <c r="G138" s="24" t="s">
        <v>192</v>
      </c>
      <c r="V138" s="80" t="s">
        <v>630</v>
      </c>
    </row>
    <row r="139" spans="6:22" x14ac:dyDescent="0.25">
      <c r="F139" s="24">
        <v>480</v>
      </c>
      <c r="G139" s="24" t="s">
        <v>193</v>
      </c>
      <c r="V139" s="80" t="s">
        <v>631</v>
      </c>
    </row>
    <row r="140" spans="6:22" x14ac:dyDescent="0.25">
      <c r="F140" s="24">
        <v>484</v>
      </c>
      <c r="G140" s="24" t="s">
        <v>194</v>
      </c>
      <c r="V140" s="80" t="s">
        <v>632</v>
      </c>
    </row>
    <row r="141" spans="6:22" x14ac:dyDescent="0.25">
      <c r="F141" s="24">
        <v>492</v>
      </c>
      <c r="G141" s="24" t="s">
        <v>195</v>
      </c>
      <c r="V141" s="80" t="s">
        <v>633</v>
      </c>
    </row>
    <row r="142" spans="6:22" x14ac:dyDescent="0.25">
      <c r="F142" s="24">
        <v>496</v>
      </c>
      <c r="G142" s="24" t="s">
        <v>196</v>
      </c>
      <c r="V142" s="80" t="s">
        <v>634</v>
      </c>
    </row>
    <row r="143" spans="6:22" x14ac:dyDescent="0.25">
      <c r="F143" s="24">
        <v>498</v>
      </c>
      <c r="G143" s="24" t="s">
        <v>197</v>
      </c>
      <c r="V143" s="80" t="s">
        <v>635</v>
      </c>
    </row>
    <row r="144" spans="6:22" x14ac:dyDescent="0.25">
      <c r="F144" s="24">
        <v>499</v>
      </c>
      <c r="G144" s="24" t="s">
        <v>198</v>
      </c>
      <c r="V144" s="80" t="s">
        <v>636</v>
      </c>
    </row>
    <row r="145" spans="6:22" x14ac:dyDescent="0.25">
      <c r="F145" s="24">
        <v>500</v>
      </c>
      <c r="G145" s="24" t="s">
        <v>199</v>
      </c>
      <c r="V145" s="80" t="s">
        <v>637</v>
      </c>
    </row>
    <row r="146" spans="6:22" x14ac:dyDescent="0.25">
      <c r="F146" s="24">
        <v>504</v>
      </c>
      <c r="G146" s="24" t="s">
        <v>200</v>
      </c>
      <c r="V146" s="80" t="s">
        <v>638</v>
      </c>
    </row>
    <row r="147" spans="6:22" x14ac:dyDescent="0.25">
      <c r="F147" s="24">
        <v>508</v>
      </c>
      <c r="G147" s="24" t="s">
        <v>201</v>
      </c>
      <c r="V147" s="80" t="s">
        <v>639</v>
      </c>
    </row>
    <row r="148" spans="6:22" x14ac:dyDescent="0.25">
      <c r="F148" s="24">
        <v>512</v>
      </c>
      <c r="G148" s="24" t="s">
        <v>202</v>
      </c>
      <c r="V148" s="80" t="s">
        <v>640</v>
      </c>
    </row>
    <row r="149" spans="6:22" x14ac:dyDescent="0.25">
      <c r="F149" s="24">
        <v>516</v>
      </c>
      <c r="G149" s="24" t="s">
        <v>203</v>
      </c>
      <c r="V149" s="80" t="s">
        <v>641</v>
      </c>
    </row>
    <row r="150" spans="6:22" x14ac:dyDescent="0.25">
      <c r="F150" s="24">
        <v>520</v>
      </c>
      <c r="G150" s="24" t="s">
        <v>204</v>
      </c>
      <c r="V150" s="80" t="s">
        <v>642</v>
      </c>
    </row>
    <row r="151" spans="6:22" x14ac:dyDescent="0.25">
      <c r="F151" s="24">
        <v>524</v>
      </c>
      <c r="G151" s="24" t="s">
        <v>205</v>
      </c>
      <c r="V151" s="80" t="s">
        <v>643</v>
      </c>
    </row>
    <row r="152" spans="6:22" x14ac:dyDescent="0.25">
      <c r="F152" s="24">
        <v>528</v>
      </c>
      <c r="G152" s="24" t="s">
        <v>206</v>
      </c>
      <c r="V152" s="80" t="s">
        <v>644</v>
      </c>
    </row>
    <row r="153" spans="6:22" x14ac:dyDescent="0.25">
      <c r="F153" s="24">
        <v>531</v>
      </c>
      <c r="G153" s="24" t="s">
        <v>207</v>
      </c>
      <c r="V153" s="80" t="s">
        <v>645</v>
      </c>
    </row>
    <row r="154" spans="6:22" x14ac:dyDescent="0.25">
      <c r="F154" s="24">
        <v>533</v>
      </c>
      <c r="G154" s="24" t="s">
        <v>208</v>
      </c>
      <c r="V154" s="80" t="s">
        <v>646</v>
      </c>
    </row>
    <row r="155" spans="6:22" x14ac:dyDescent="0.25">
      <c r="F155" s="24">
        <v>534</v>
      </c>
      <c r="G155" s="24" t="s">
        <v>209</v>
      </c>
      <c r="V155" s="80" t="s">
        <v>647</v>
      </c>
    </row>
    <row r="156" spans="6:22" x14ac:dyDescent="0.25">
      <c r="F156" s="24">
        <v>535</v>
      </c>
      <c r="G156" s="24" t="s">
        <v>210</v>
      </c>
      <c r="V156" s="80" t="s">
        <v>648</v>
      </c>
    </row>
    <row r="157" spans="6:22" x14ac:dyDescent="0.25">
      <c r="F157" s="24">
        <v>540</v>
      </c>
      <c r="G157" s="24" t="s">
        <v>211</v>
      </c>
      <c r="V157" s="80" t="s">
        <v>649</v>
      </c>
    </row>
    <row r="158" spans="6:22" x14ac:dyDescent="0.25">
      <c r="F158" s="24">
        <v>548</v>
      </c>
      <c r="G158" s="24" t="s">
        <v>212</v>
      </c>
      <c r="V158" s="80" t="s">
        <v>650</v>
      </c>
    </row>
    <row r="159" spans="6:22" x14ac:dyDescent="0.25">
      <c r="F159" s="24">
        <v>554</v>
      </c>
      <c r="G159" s="24" t="s">
        <v>213</v>
      </c>
      <c r="V159" s="80" t="s">
        <v>651</v>
      </c>
    </row>
    <row r="160" spans="6:22" x14ac:dyDescent="0.25">
      <c r="F160" s="24">
        <v>558</v>
      </c>
      <c r="G160" s="24" t="s">
        <v>214</v>
      </c>
      <c r="V160" s="80" t="s">
        <v>652</v>
      </c>
    </row>
    <row r="161" spans="6:22" x14ac:dyDescent="0.25">
      <c r="F161" s="24">
        <v>562</v>
      </c>
      <c r="G161" s="24" t="s">
        <v>215</v>
      </c>
      <c r="V161" s="80" t="s">
        <v>653</v>
      </c>
    </row>
    <row r="162" spans="6:22" x14ac:dyDescent="0.25">
      <c r="F162" s="24">
        <v>566</v>
      </c>
      <c r="G162" s="24" t="s">
        <v>216</v>
      </c>
      <c r="V162" s="80" t="s">
        <v>654</v>
      </c>
    </row>
    <row r="163" spans="6:22" x14ac:dyDescent="0.25">
      <c r="F163" s="24">
        <v>570</v>
      </c>
      <c r="G163" s="24" t="s">
        <v>217</v>
      </c>
      <c r="V163" s="80" t="s">
        <v>655</v>
      </c>
    </row>
    <row r="164" spans="6:22" x14ac:dyDescent="0.25">
      <c r="F164" s="24">
        <v>574</v>
      </c>
      <c r="G164" s="24" t="s">
        <v>218</v>
      </c>
      <c r="V164" s="80" t="s">
        <v>656</v>
      </c>
    </row>
    <row r="165" spans="6:22" x14ac:dyDescent="0.25">
      <c r="F165" s="24">
        <v>578</v>
      </c>
      <c r="G165" s="24" t="s">
        <v>219</v>
      </c>
      <c r="V165" s="80" t="s">
        <v>657</v>
      </c>
    </row>
    <row r="166" spans="6:22" x14ac:dyDescent="0.25">
      <c r="F166" s="24">
        <v>580</v>
      </c>
      <c r="G166" s="24" t="s">
        <v>220</v>
      </c>
      <c r="V166" s="80" t="s">
        <v>658</v>
      </c>
    </row>
    <row r="167" spans="6:22" x14ac:dyDescent="0.25">
      <c r="F167" s="24">
        <v>581</v>
      </c>
      <c r="G167" s="24" t="s">
        <v>221</v>
      </c>
      <c r="V167" s="80" t="s">
        <v>659</v>
      </c>
    </row>
    <row r="168" spans="6:22" x14ac:dyDescent="0.25">
      <c r="F168" s="24">
        <v>583</v>
      </c>
      <c r="G168" s="24" t="s">
        <v>222</v>
      </c>
      <c r="V168" s="80" t="s">
        <v>660</v>
      </c>
    </row>
    <row r="169" spans="6:22" x14ac:dyDescent="0.25">
      <c r="F169" s="24">
        <v>584</v>
      </c>
      <c r="G169" s="24" t="s">
        <v>223</v>
      </c>
      <c r="V169" s="80" t="s">
        <v>661</v>
      </c>
    </row>
    <row r="170" spans="6:22" x14ac:dyDescent="0.25">
      <c r="F170" s="24">
        <v>585</v>
      </c>
      <c r="G170" s="24" t="s">
        <v>224</v>
      </c>
      <c r="V170" s="80" t="s">
        <v>662</v>
      </c>
    </row>
    <row r="171" spans="6:22" x14ac:dyDescent="0.25">
      <c r="F171" s="24">
        <v>586</v>
      </c>
      <c r="G171" s="24" t="s">
        <v>225</v>
      </c>
      <c r="V171" s="80" t="s">
        <v>663</v>
      </c>
    </row>
    <row r="172" spans="6:22" x14ac:dyDescent="0.25">
      <c r="F172" s="24">
        <v>591</v>
      </c>
      <c r="G172" s="24" t="s">
        <v>226</v>
      </c>
      <c r="V172" s="80" t="s">
        <v>664</v>
      </c>
    </row>
    <row r="173" spans="6:22" x14ac:dyDescent="0.25">
      <c r="F173" s="24">
        <v>598</v>
      </c>
      <c r="G173" s="24" t="s">
        <v>227</v>
      </c>
      <c r="V173" s="80" t="s">
        <v>665</v>
      </c>
    </row>
    <row r="174" spans="6:22" x14ac:dyDescent="0.25">
      <c r="F174" s="24">
        <v>600</v>
      </c>
      <c r="G174" s="24" t="s">
        <v>228</v>
      </c>
      <c r="V174" s="80" t="s">
        <v>666</v>
      </c>
    </row>
    <row r="175" spans="6:22" x14ac:dyDescent="0.25">
      <c r="F175" s="24">
        <v>604</v>
      </c>
      <c r="G175" s="24" t="s">
        <v>229</v>
      </c>
      <c r="V175" s="80" t="s">
        <v>667</v>
      </c>
    </row>
    <row r="176" spans="6:22" x14ac:dyDescent="0.25">
      <c r="F176" s="24">
        <v>608</v>
      </c>
      <c r="G176" s="24" t="s">
        <v>230</v>
      </c>
      <c r="V176" s="80" t="s">
        <v>668</v>
      </c>
    </row>
    <row r="177" spans="6:22" x14ac:dyDescent="0.25">
      <c r="F177" s="24">
        <v>612</v>
      </c>
      <c r="G177" s="24" t="s">
        <v>231</v>
      </c>
      <c r="V177" s="80" t="s">
        <v>669</v>
      </c>
    </row>
    <row r="178" spans="6:22" x14ac:dyDescent="0.25">
      <c r="F178" s="24">
        <v>616</v>
      </c>
      <c r="G178" s="24" t="s">
        <v>232</v>
      </c>
      <c r="V178" s="80" t="s">
        <v>670</v>
      </c>
    </row>
    <row r="179" spans="6:22" x14ac:dyDescent="0.25">
      <c r="F179" s="24">
        <v>620</v>
      </c>
      <c r="G179" s="24" t="s">
        <v>233</v>
      </c>
      <c r="V179" s="80" t="s">
        <v>671</v>
      </c>
    </row>
    <row r="180" spans="6:22" x14ac:dyDescent="0.25">
      <c r="F180" s="24">
        <v>624</v>
      </c>
      <c r="G180" s="24" t="s">
        <v>234</v>
      </c>
      <c r="V180" s="80" t="s">
        <v>672</v>
      </c>
    </row>
    <row r="181" spans="6:22" x14ac:dyDescent="0.25">
      <c r="F181" s="24">
        <v>626</v>
      </c>
      <c r="G181" s="24" t="s">
        <v>235</v>
      </c>
      <c r="V181" s="80" t="s">
        <v>673</v>
      </c>
    </row>
    <row r="182" spans="6:22" x14ac:dyDescent="0.25">
      <c r="F182" s="24">
        <v>630</v>
      </c>
      <c r="G182" s="24" t="s">
        <v>236</v>
      </c>
    </row>
    <row r="183" spans="6:22" x14ac:dyDescent="0.25">
      <c r="F183" s="24">
        <v>634</v>
      </c>
      <c r="G183" s="24" t="s">
        <v>237</v>
      </c>
    </row>
    <row r="184" spans="6:22" x14ac:dyDescent="0.25">
      <c r="F184" s="24">
        <v>638</v>
      </c>
      <c r="G184" s="24" t="s">
        <v>238</v>
      </c>
    </row>
    <row r="185" spans="6:22" x14ac:dyDescent="0.25">
      <c r="F185" s="24">
        <v>642</v>
      </c>
      <c r="G185" s="24" t="s">
        <v>239</v>
      </c>
    </row>
    <row r="186" spans="6:22" x14ac:dyDescent="0.25">
      <c r="F186" s="24">
        <v>646</v>
      </c>
      <c r="G186" s="24" t="s">
        <v>241</v>
      </c>
    </row>
    <row r="187" spans="6:22" x14ac:dyDescent="0.25">
      <c r="F187" s="24">
        <v>652</v>
      </c>
      <c r="G187" s="24" t="s">
        <v>242</v>
      </c>
    </row>
    <row r="188" spans="6:22" x14ac:dyDescent="0.25">
      <c r="F188" s="24">
        <v>654</v>
      </c>
      <c r="G188" s="24" t="s">
        <v>243</v>
      </c>
    </row>
    <row r="189" spans="6:22" x14ac:dyDescent="0.25">
      <c r="F189" s="24">
        <v>659</v>
      </c>
      <c r="G189" s="24" t="s">
        <v>244</v>
      </c>
    </row>
    <row r="190" spans="6:22" x14ac:dyDescent="0.25">
      <c r="F190" s="24">
        <v>660</v>
      </c>
      <c r="G190" s="24" t="s">
        <v>245</v>
      </c>
    </row>
    <row r="191" spans="6:22" x14ac:dyDescent="0.25">
      <c r="F191" s="24">
        <v>662</v>
      </c>
      <c r="G191" s="24" t="s">
        <v>246</v>
      </c>
    </row>
    <row r="192" spans="6:22" x14ac:dyDescent="0.25">
      <c r="F192" s="24">
        <v>663</v>
      </c>
      <c r="G192" s="24" t="s">
        <v>247</v>
      </c>
    </row>
    <row r="193" spans="6:7" x14ac:dyDescent="0.25">
      <c r="F193" s="24">
        <v>666</v>
      </c>
      <c r="G193" s="24" t="s">
        <v>248</v>
      </c>
    </row>
    <row r="194" spans="6:7" x14ac:dyDescent="0.25">
      <c r="F194" s="24">
        <v>670</v>
      </c>
      <c r="G194" s="24" t="s">
        <v>249</v>
      </c>
    </row>
    <row r="195" spans="6:7" x14ac:dyDescent="0.25">
      <c r="F195" s="24">
        <v>674</v>
      </c>
      <c r="G195" s="24" t="s">
        <v>250</v>
      </c>
    </row>
    <row r="196" spans="6:7" x14ac:dyDescent="0.25">
      <c r="F196" s="24">
        <v>678</v>
      </c>
      <c r="G196" s="24" t="s">
        <v>251</v>
      </c>
    </row>
    <row r="197" spans="6:7" x14ac:dyDescent="0.25">
      <c r="F197" s="24">
        <v>682</v>
      </c>
      <c r="G197" s="24" t="s">
        <v>252</v>
      </c>
    </row>
    <row r="198" spans="6:7" x14ac:dyDescent="0.25">
      <c r="F198" s="24">
        <v>686</v>
      </c>
      <c r="G198" s="24" t="s">
        <v>253</v>
      </c>
    </row>
    <row r="199" spans="6:7" x14ac:dyDescent="0.25">
      <c r="F199" s="24">
        <v>688</v>
      </c>
      <c r="G199" s="24" t="s">
        <v>254</v>
      </c>
    </row>
    <row r="200" spans="6:7" x14ac:dyDescent="0.25">
      <c r="F200" s="24">
        <v>690</v>
      </c>
      <c r="G200" s="24" t="s">
        <v>255</v>
      </c>
    </row>
    <row r="201" spans="6:7" x14ac:dyDescent="0.25">
      <c r="F201" s="24">
        <v>694</v>
      </c>
      <c r="G201" s="24" t="s">
        <v>256</v>
      </c>
    </row>
    <row r="202" spans="6:7" x14ac:dyDescent="0.25">
      <c r="F202" s="24">
        <v>702</v>
      </c>
      <c r="G202" s="24" t="s">
        <v>257</v>
      </c>
    </row>
    <row r="203" spans="6:7" x14ac:dyDescent="0.25">
      <c r="F203" s="24">
        <v>703</v>
      </c>
      <c r="G203" s="24" t="s">
        <v>258</v>
      </c>
    </row>
    <row r="204" spans="6:7" x14ac:dyDescent="0.25">
      <c r="F204" s="24">
        <v>704</v>
      </c>
      <c r="G204" s="24" t="s">
        <v>259</v>
      </c>
    </row>
    <row r="205" spans="6:7" x14ac:dyDescent="0.25">
      <c r="F205" s="24">
        <v>705</v>
      </c>
      <c r="G205" s="24" t="s">
        <v>260</v>
      </c>
    </row>
    <row r="206" spans="6:7" x14ac:dyDescent="0.25">
      <c r="F206" s="24">
        <v>706</v>
      </c>
      <c r="G206" s="24" t="s">
        <v>261</v>
      </c>
    </row>
    <row r="207" spans="6:7" x14ac:dyDescent="0.25">
      <c r="F207" s="24">
        <v>710</v>
      </c>
      <c r="G207" s="24" t="s">
        <v>262</v>
      </c>
    </row>
    <row r="208" spans="6:7" x14ac:dyDescent="0.25">
      <c r="F208" s="24">
        <v>716</v>
      </c>
      <c r="G208" s="24" t="s">
        <v>263</v>
      </c>
    </row>
    <row r="209" spans="6:7" x14ac:dyDescent="0.25">
      <c r="F209" s="24">
        <v>724</v>
      </c>
      <c r="G209" s="24" t="s">
        <v>264</v>
      </c>
    </row>
    <row r="210" spans="6:7" x14ac:dyDescent="0.25">
      <c r="F210" s="24">
        <v>728</v>
      </c>
      <c r="G210" s="24" t="s">
        <v>265</v>
      </c>
    </row>
    <row r="211" spans="6:7" x14ac:dyDescent="0.25">
      <c r="F211" s="24">
        <v>729</v>
      </c>
      <c r="G211" s="24" t="s">
        <v>266</v>
      </c>
    </row>
    <row r="212" spans="6:7" x14ac:dyDescent="0.25">
      <c r="F212" s="24">
        <v>732</v>
      </c>
      <c r="G212" s="24" t="s">
        <v>267</v>
      </c>
    </row>
    <row r="213" spans="6:7" x14ac:dyDescent="0.25">
      <c r="F213" s="24">
        <v>740</v>
      </c>
      <c r="G213" s="24" t="s">
        <v>268</v>
      </c>
    </row>
    <row r="214" spans="6:7" x14ac:dyDescent="0.25">
      <c r="F214" s="24">
        <v>744</v>
      </c>
      <c r="G214" s="24" t="s">
        <v>269</v>
      </c>
    </row>
    <row r="215" spans="6:7" x14ac:dyDescent="0.25">
      <c r="F215" s="24">
        <v>748</v>
      </c>
      <c r="G215" s="24" t="s">
        <v>270</v>
      </c>
    </row>
    <row r="216" spans="6:7" x14ac:dyDescent="0.25">
      <c r="F216" s="24">
        <v>752</v>
      </c>
      <c r="G216" s="24" t="s">
        <v>271</v>
      </c>
    </row>
    <row r="217" spans="6:7" x14ac:dyDescent="0.25">
      <c r="F217" s="24">
        <v>756</v>
      </c>
      <c r="G217" s="24" t="s">
        <v>272</v>
      </c>
    </row>
    <row r="218" spans="6:7" x14ac:dyDescent="0.25">
      <c r="F218" s="24">
        <v>760</v>
      </c>
      <c r="G218" s="24" t="s">
        <v>273</v>
      </c>
    </row>
    <row r="219" spans="6:7" x14ac:dyDescent="0.25">
      <c r="F219" s="24">
        <v>762</v>
      </c>
      <c r="G219" s="24" t="s">
        <v>274</v>
      </c>
    </row>
    <row r="220" spans="6:7" x14ac:dyDescent="0.25">
      <c r="F220" s="24">
        <v>764</v>
      </c>
      <c r="G220" s="24" t="s">
        <v>275</v>
      </c>
    </row>
    <row r="221" spans="6:7" x14ac:dyDescent="0.25">
      <c r="F221" s="24">
        <v>768</v>
      </c>
      <c r="G221" s="24" t="s">
        <v>276</v>
      </c>
    </row>
    <row r="222" spans="6:7" x14ac:dyDescent="0.25">
      <c r="F222" s="24">
        <v>772</v>
      </c>
      <c r="G222" s="24" t="s">
        <v>277</v>
      </c>
    </row>
    <row r="223" spans="6:7" x14ac:dyDescent="0.25">
      <c r="F223" s="24">
        <v>776</v>
      </c>
      <c r="G223" s="24" t="s">
        <v>278</v>
      </c>
    </row>
    <row r="224" spans="6:7" x14ac:dyDescent="0.25">
      <c r="F224" s="24">
        <v>780</v>
      </c>
      <c r="G224" s="24" t="s">
        <v>279</v>
      </c>
    </row>
    <row r="225" spans="6:7" x14ac:dyDescent="0.25">
      <c r="F225" s="24">
        <v>784</v>
      </c>
      <c r="G225" s="24" t="s">
        <v>280</v>
      </c>
    </row>
    <row r="226" spans="6:7" x14ac:dyDescent="0.25">
      <c r="F226" s="24">
        <v>788</v>
      </c>
      <c r="G226" s="24" t="s">
        <v>281</v>
      </c>
    </row>
    <row r="227" spans="6:7" x14ac:dyDescent="0.25">
      <c r="F227" s="24">
        <v>792</v>
      </c>
      <c r="G227" s="24" t="s">
        <v>282</v>
      </c>
    </row>
    <row r="228" spans="6:7" x14ac:dyDescent="0.25">
      <c r="F228" s="24">
        <v>795</v>
      </c>
      <c r="G228" s="24" t="s">
        <v>283</v>
      </c>
    </row>
    <row r="229" spans="6:7" x14ac:dyDescent="0.25">
      <c r="F229" s="24">
        <v>796</v>
      </c>
      <c r="G229" s="24" t="s">
        <v>284</v>
      </c>
    </row>
    <row r="230" spans="6:7" x14ac:dyDescent="0.25">
      <c r="F230" s="24">
        <v>798</v>
      </c>
      <c r="G230" s="24" t="s">
        <v>285</v>
      </c>
    </row>
    <row r="231" spans="6:7" x14ac:dyDescent="0.25">
      <c r="F231" s="24">
        <v>800</v>
      </c>
      <c r="G231" s="24" t="s">
        <v>286</v>
      </c>
    </row>
    <row r="232" spans="6:7" x14ac:dyDescent="0.25">
      <c r="F232" s="24">
        <v>804</v>
      </c>
      <c r="G232" s="24" t="s">
        <v>287</v>
      </c>
    </row>
    <row r="233" spans="6:7" x14ac:dyDescent="0.25">
      <c r="F233" s="24">
        <v>807</v>
      </c>
      <c r="G233" s="24" t="s">
        <v>288</v>
      </c>
    </row>
    <row r="234" spans="6:7" x14ac:dyDescent="0.25">
      <c r="F234" s="24">
        <v>818</v>
      </c>
      <c r="G234" s="24" t="s">
        <v>289</v>
      </c>
    </row>
    <row r="235" spans="6:7" x14ac:dyDescent="0.25">
      <c r="F235" s="24">
        <v>826</v>
      </c>
      <c r="G235" s="24" t="s">
        <v>290</v>
      </c>
    </row>
    <row r="236" spans="6:7" x14ac:dyDescent="0.25">
      <c r="F236" s="24">
        <v>831</v>
      </c>
      <c r="G236" s="24" t="s">
        <v>291</v>
      </c>
    </row>
    <row r="237" spans="6:7" x14ac:dyDescent="0.25">
      <c r="F237" s="24">
        <v>832</v>
      </c>
      <c r="G237" s="24" t="s">
        <v>292</v>
      </c>
    </row>
    <row r="238" spans="6:7" x14ac:dyDescent="0.25">
      <c r="F238" s="24">
        <v>833</v>
      </c>
      <c r="G238" s="24" t="s">
        <v>293</v>
      </c>
    </row>
    <row r="239" spans="6:7" x14ac:dyDescent="0.25">
      <c r="F239" s="24">
        <v>834</v>
      </c>
      <c r="G239" s="24" t="s">
        <v>294</v>
      </c>
    </row>
    <row r="240" spans="6:7" x14ac:dyDescent="0.25">
      <c r="F240" s="24">
        <v>840</v>
      </c>
      <c r="G240" s="24" t="s">
        <v>295</v>
      </c>
    </row>
    <row r="241" spans="6:7" x14ac:dyDescent="0.25">
      <c r="F241" s="24">
        <v>850</v>
      </c>
      <c r="G241" s="24" t="s">
        <v>296</v>
      </c>
    </row>
    <row r="242" spans="6:7" x14ac:dyDescent="0.25">
      <c r="F242" s="24">
        <v>854</v>
      </c>
      <c r="G242" s="24" t="s">
        <v>297</v>
      </c>
    </row>
    <row r="243" spans="6:7" x14ac:dyDescent="0.25">
      <c r="F243" s="24">
        <v>858</v>
      </c>
      <c r="G243" s="24" t="s">
        <v>298</v>
      </c>
    </row>
    <row r="244" spans="6:7" x14ac:dyDescent="0.25">
      <c r="F244" s="24">
        <v>860</v>
      </c>
      <c r="G244" s="24" t="s">
        <v>299</v>
      </c>
    </row>
    <row r="245" spans="6:7" x14ac:dyDescent="0.25">
      <c r="F245" s="24">
        <v>862</v>
      </c>
      <c r="G245" s="24" t="s">
        <v>300</v>
      </c>
    </row>
    <row r="246" spans="6:7" x14ac:dyDescent="0.25">
      <c r="F246" s="24">
        <v>876</v>
      </c>
      <c r="G246" s="24" t="s">
        <v>301</v>
      </c>
    </row>
    <row r="247" spans="6:7" x14ac:dyDescent="0.25">
      <c r="F247" s="24">
        <v>882</v>
      </c>
      <c r="G247" s="24" t="s">
        <v>302</v>
      </c>
    </row>
    <row r="248" spans="6:7" x14ac:dyDescent="0.25">
      <c r="F248" s="24">
        <v>887</v>
      </c>
      <c r="G248" s="24" t="s">
        <v>303</v>
      </c>
    </row>
    <row r="249" spans="6:7" x14ac:dyDescent="0.25">
      <c r="F249" s="24">
        <v>894</v>
      </c>
      <c r="G249" s="24" t="s">
        <v>304</v>
      </c>
    </row>
    <row r="250" spans="6:7" x14ac:dyDescent="0.25">
      <c r="F250" s="24">
        <v>895</v>
      </c>
      <c r="G250" s="24" t="s">
        <v>305</v>
      </c>
    </row>
    <row r="251" spans="6:7" x14ac:dyDescent="0.25">
      <c r="F251" s="24">
        <v>896</v>
      </c>
      <c r="G251" s="24" t="s">
        <v>306</v>
      </c>
    </row>
    <row r="252" spans="6:7" x14ac:dyDescent="0.25">
      <c r="F252" s="24">
        <v>897</v>
      </c>
      <c r="G252" s="24" t="s">
        <v>307</v>
      </c>
    </row>
    <row r="253" spans="6:7" x14ac:dyDescent="0.25">
      <c r="F253" s="24">
        <v>898</v>
      </c>
      <c r="G253" s="24" t="s">
        <v>308</v>
      </c>
    </row>
  </sheetData>
  <sheetProtection algorithmName="SHA-512" hashValue="f2V81pbieGOcpBK9FHrYI0YOE0YnQ7yZqiSulIBC2WfBofC4M/4eTPnpsEBVAidivP0za9yqEJaRpL1L21Tdyg==" saltValue="VyvXQXBroP/mItJ7fuo6Wg==" spinCount="100000" sheet="1" objects="1" scenarios="1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Данные заявки</vt:lpstr>
      <vt:lpstr>Посетители</vt:lpstr>
      <vt:lpstr>Оборудование</vt:lpstr>
      <vt:lpstr>Автотранспорт</vt:lpstr>
      <vt:lpstr>Прекращение допуска</vt:lpstr>
      <vt:lpstr>Текст заявки на печать</vt:lpstr>
      <vt:lpstr>Текст заявки на печать(old)</vt:lpstr>
      <vt:lpstr>Список</vt:lpstr>
      <vt:lpstr>'Текст заявки на печать'!Область_печати</vt:lpstr>
      <vt:lpstr>'Текст заявки на печать(old)'!Область_печати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2024-11-19T11:51:53Z</dcterms:created>
  <dcterms:modified xsi:type="dcterms:W3CDTF">2025-09-24T07:34:58Z</dcterms:modified>
</cp:coreProperties>
</file>